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C:\Michael\Work\AFO - local\ExcelInputs\"/>
    </mc:Choice>
  </mc:AlternateContent>
  <xr:revisionPtr revIDLastSave="0" documentId="13_ncr:1_{FE7E4D6F-A31A-43CE-83A8-5880DDB11B2C}" xr6:coauthVersionLast="47" xr6:coauthVersionMax="47" xr10:uidLastSave="{00000000-0000-0000-0000-000000000000}"/>
  <bookViews>
    <workbookView xWindow="-23148" yWindow="-108" windowWidth="23256" windowHeight="12576" tabRatio="658" firstSheet="1" activeTab="12"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Mach!$B$8</definedName>
    <definedName name="daily_hours">Labour!$G$51:$J$55</definedName>
    <definedName name="daily_seed_hours" localSheetId="12">Mach!$B$10</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Mach!$A$37:$B$46</definedName>
    <definedName name="seeding_after_season_start" localSheetId="6">Periods!$G$56:$P$56</definedName>
    <definedName name="seeding_fuel_lmu_adj" localSheetId="12">Mach!$A$15:$B$24</definedName>
    <definedName name="seeding_helper">Labour!$E$101</definedName>
    <definedName name="seeding_occur" localSheetId="12">Mach!$B$13</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Mach!$B$49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Mach!$A$26:$B$35</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4" i="18" l="1"/>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P135" i="1" l="1"/>
  <c r="O135" i="1"/>
  <c r="I135" i="1"/>
  <c r="H135" i="1"/>
  <c r="K558" i="1"/>
  <c r="K559" i="1"/>
  <c r="K553" i="1"/>
  <c r="K557" i="1"/>
  <c r="K556" i="1"/>
  <c r="K555" i="1"/>
  <c r="K554"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Q152" i="1" s="1"/>
  <c r="G153" i="1"/>
  <c r="N153" i="1" s="1"/>
  <c r="G154" i="1"/>
  <c r="Q154" i="1" s="1"/>
  <c r="G155" i="1"/>
  <c r="N155" i="1" s="1"/>
  <c r="G137" i="1"/>
  <c r="Q137" i="1" s="1"/>
  <c r="G160" i="1"/>
  <c r="Q155" i="1"/>
  <c r="P154" i="1"/>
  <c r="O154" i="1"/>
  <c r="J153"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J155" i="1" l="1"/>
  <c r="Q153" i="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4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27" i="9" l="1"/>
  <c r="K21" i="9"/>
  <c r="K26" i="9" s="1"/>
  <c r="L27" i="9"/>
  <c r="L31" i="9"/>
  <c r="L21" i="9"/>
  <c r="L26" i="9" s="1"/>
  <c r="K28" i="9"/>
  <c r="K32" i="9"/>
  <c r="K24" i="9"/>
  <c r="L32" i="9"/>
  <c r="H31" i="17"/>
  <c r="W31" i="17" s="1"/>
  <c r="K25" i="9"/>
  <c r="K29" i="9"/>
  <c r="K21" i="17"/>
  <c r="L33" i="9"/>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W25" i="17"/>
  <c r="W29" i="17"/>
  <c r="I21" i="17"/>
  <c r="W21" i="17"/>
  <c r="M21" i="9" s="1"/>
  <c r="Y26" i="17"/>
  <c r="W26" i="17"/>
  <c r="M28" i="9" s="1"/>
  <c r="Z22" i="17"/>
  <c r="Y22" i="17"/>
  <c r="W28" i="17"/>
  <c r="W23" i="17"/>
  <c r="G22" i="17"/>
  <c r="W22" i="17"/>
  <c r="M24" i="9" s="1"/>
  <c r="Y24" i="17"/>
  <c r="X21" i="17"/>
  <c r="N21" i="9" s="1"/>
  <c r="Z24" i="17"/>
  <c r="X25" i="17"/>
  <c r="N27" i="9" s="1"/>
  <c r="Z28" i="17"/>
  <c r="X29" i="17"/>
  <c r="Y23" i="17"/>
  <c r="Y28" i="17"/>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M29" i="9" l="1"/>
  <c r="M25" i="9"/>
  <c r="M33" i="9"/>
  <c r="K30" i="9"/>
  <c r="O28" i="9"/>
  <c r="M30" i="9"/>
  <c r="M31" i="9"/>
  <c r="L21" i="17"/>
  <c r="L30" i="9"/>
  <c r="M31" i="17"/>
  <c r="AB31" i="17" s="1"/>
  <c r="P27" i="9"/>
  <c r="O30" i="9"/>
  <c r="O24" i="9"/>
  <c r="M27" i="9"/>
  <c r="P28" i="9"/>
  <c r="O25" i="9"/>
  <c r="O26" i="9"/>
  <c r="P21" i="9"/>
  <c r="P32" i="9" s="1"/>
  <c r="P24" i="9"/>
  <c r="M26" i="9"/>
  <c r="L28" i="9"/>
  <c r="K31" i="9"/>
  <c r="P33" i="9"/>
  <c r="N31" i="9"/>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N26" i="9" l="1"/>
  <c r="AA30" i="17"/>
  <c r="AA25" i="17"/>
  <c r="AA24" i="17"/>
  <c r="AA26" i="17"/>
  <c r="AA23" i="17"/>
  <c r="AA27" i="17"/>
  <c r="AA22" i="17"/>
  <c r="AA29" i="17"/>
  <c r="L31" i="17"/>
  <c r="AA31" i="17" s="1"/>
  <c r="AA28" i="17"/>
  <c r="AA21" i="17"/>
  <c r="L98" i="17"/>
  <c r="R21" i="9"/>
  <c r="R29" i="9" s="1"/>
  <c r="R25" i="9"/>
  <c r="R32" i="9"/>
  <c r="L24" i="9"/>
  <c r="L25" i="9"/>
  <c r="N98" i="17"/>
  <c r="AC101" i="17" s="1"/>
  <c r="N30" i="9"/>
  <c r="R33" i="9"/>
  <c r="P26" i="9"/>
  <c r="R26" i="9"/>
  <c r="P25" i="9"/>
  <c r="P31" i="9"/>
  <c r="P29" i="9"/>
  <c r="R30" i="9"/>
  <c r="R27" i="9"/>
  <c r="R24" i="9"/>
  <c r="P30" i="9"/>
  <c r="R31" i="9"/>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AC26" i="17"/>
  <c r="AC21" i="17"/>
  <c r="AC27" i="17"/>
  <c r="AC22" i="17"/>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S21" i="9"/>
  <c r="S28" i="9" s="1"/>
  <c r="S32" i="9"/>
  <c r="Q21" i="9"/>
  <c r="Q30" i="9" s="1"/>
  <c r="S27" i="9"/>
  <c r="S33" i="9"/>
  <c r="O98" i="17"/>
  <c r="AD105" i="17" s="1"/>
  <c r="R28" i="9"/>
  <c r="S24" i="9"/>
  <c r="AA100" i="17"/>
  <c r="AA111" i="17"/>
  <c r="L112" i="17"/>
  <c r="AA112" i="17" s="1"/>
  <c r="AA105" i="17"/>
  <c r="AA106" i="17"/>
  <c r="AA99" i="17"/>
  <c r="AA98" i="17"/>
  <c r="AA104" i="17"/>
  <c r="AA110" i="17"/>
  <c r="S29" i="9"/>
  <c r="P361" i="1" a="1"/>
  <c r="P361" i="1" s="1"/>
  <c r="P362" i="1" a="1"/>
  <c r="P362" i="1" s="1"/>
  <c r="P356" i="1" a="1"/>
  <c r="P356" i="1" s="1"/>
  <c r="P343" i="1" a="1"/>
  <c r="P343" i="1" s="1"/>
  <c r="T339" i="1" a="1"/>
  <c r="T339" i="1" s="1"/>
  <c r="T333" i="1" a="1"/>
  <c r="T333"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AD28" i="17"/>
  <c r="AD24" i="17"/>
  <c r="AD23" i="17"/>
  <c r="AD27" i="17"/>
  <c r="AD25" i="17"/>
  <c r="AD30" i="17"/>
  <c r="AD29" i="17"/>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0" i="1" l="1" a="1"/>
  <c r="T340" i="1" s="1"/>
  <c r="T338" i="1" a="1"/>
  <c r="T338" i="1" s="1"/>
  <c r="T335" i="1" a="1"/>
  <c r="T335" i="1" s="1"/>
  <c r="T342" i="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S31" i="9"/>
  <c r="S26" i="9"/>
  <c r="T31" i="9"/>
  <c r="T33" i="9"/>
  <c r="AD98" i="17"/>
  <c r="T32" i="9"/>
  <c r="AD106" i="17"/>
  <c r="Q32" i="9"/>
  <c r="Q31" i="9"/>
  <c r="Q27" i="9"/>
  <c r="T27" i="9"/>
  <c r="Q28" i="9"/>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7" i="1"/>
  <c r="H578" i="1"/>
  <c r="H579" i="1"/>
  <c r="H575" i="1"/>
  <c r="H581" i="1"/>
  <c r="H580" i="1"/>
  <c r="H576"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5" i="18" l="1"/>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76" i="18" l="1"/>
  <c r="AI89" i="18"/>
  <c r="AJ89" i="18" s="1"/>
  <c r="AI119" i="18"/>
  <c r="AJ119" i="18" s="1"/>
  <c r="AI138" i="18"/>
  <c r="AJ138" i="18" s="1"/>
  <c r="AH79" i="18"/>
  <c r="R79" i="18" s="1" a="1"/>
  <c r="R79" i="18" s="1"/>
  <c r="AH138" i="18"/>
  <c r="AJ76" i="18"/>
  <c r="AH76" i="18"/>
  <c r="AJ135" i="18"/>
  <c r="AH135"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AB79" i="18" l="1" a="1"/>
  <c r="AB79" i="18" s="1"/>
  <c r="AE79" i="18" a="1"/>
  <c r="AE79" i="18" s="1"/>
  <c r="AC138" i="18" a="1"/>
  <c r="AC138" i="18" s="1"/>
  <c r="AH89" i="18"/>
  <c r="O89" i="18" s="1" a="1"/>
  <c r="O89" i="18" s="1"/>
  <c r="R76" i="18" a="1"/>
  <c r="R76" i="18" s="1"/>
  <c r="O79" i="18" a="1"/>
  <c r="O79" i="18" s="1"/>
  <c r="AG79" i="18" a="1"/>
  <c r="AG79" i="18" s="1"/>
  <c r="AD79" i="18" a="1"/>
  <c r="AD79" i="18" s="1"/>
  <c r="AC79" i="18" a="1"/>
  <c r="AC79" i="18" s="1"/>
  <c r="U79" i="18" a="1"/>
  <c r="U79" i="18" s="1"/>
  <c r="Q79" i="18" a="1"/>
  <c r="Q79" i="18" s="1"/>
  <c r="T79" i="18" a="1"/>
  <c r="T79" i="18" s="1"/>
  <c r="U138" i="18" a="1"/>
  <c r="U138" i="18" s="1"/>
  <c r="P79" i="18" a="1"/>
  <c r="P79" i="18" s="1"/>
  <c r="V79" i="18" a="1"/>
  <c r="V7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AG89" i="18" l="1"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6"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8"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charset val="1"/>
          </rPr>
          <t>Michael Young (21512438):</t>
        </r>
        <r>
          <rPr>
            <sz val="9"/>
            <color indexed="81"/>
            <rFont val="Tahoma"/>
            <charset val="1"/>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4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<sst xmlns="http://schemas.openxmlformats.org/spreadsheetml/2006/main" count="7434" uniqueCount="1260">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</sst>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109375" defaultRowHeight="15" x14ac:dyDescent="0.25"/>
  <cols>
    <col min="1" max="1" width="3" style="65" customWidth="1"/>
    <col min="2" max="2" width="3.28515625" style="65" customWidth="1"/>
    <col min="3" max="4" width="1" style="65" customWidth="1"/>
    <col min="5" max="5" width="3.28515625" style="65" customWidth="1"/>
    <col min="6" max="6" width="2.5703125" style="65" customWidth="1"/>
    <col min="7" max="11" width="8.7109375" style="65"/>
    <col min="12" max="12" width="11.5703125" style="65" customWidth="1"/>
    <col min="13" max="13" width="8.7109375" style="65"/>
    <col min="14" max="14" width="11.28515625" style="65" bestFit="1" customWidth="1"/>
    <col min="15" max="15" width="9" style="65" bestFit="1" customWidth="1"/>
    <col min="16" max="16384" width="8.7109375" style="65"/>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1100</v>
      </c>
      <c r="H4" s="13"/>
      <c r="I4" s="13" t="s">
        <v>328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5"/>
      <c r="H6" s="13" t="s">
        <v>1101</v>
      </c>
      <c r="I6" s="247" t="s">
        <v>1102</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94" t="s">
        <v>1060</v>
      </c>
      <c r="H14" s="32"/>
      <c r="I14" s="34" t="s">
        <v>1063</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G15" s="32"/>
      <c r="K15" s="32"/>
      <c r="L15" s="32"/>
      <c r="M15" s="32"/>
      <c r="N15" s="32" t="s">
        <v>1207</v>
      </c>
      <c r="O15" s="32"/>
      <c r="P15" s="32"/>
      <c r="Q15" s="32"/>
      <c r="R15" s="34" t="s">
        <v>1208</v>
      </c>
      <c r="S15" s="32"/>
      <c r="T15" s="32"/>
      <c r="U15" s="32"/>
      <c r="V15" s="30"/>
      <c r="W15" s="16"/>
      <c r="X15" s="8"/>
      <c r="Y15" s="8"/>
      <c r="Z15" s="8"/>
      <c r="AA15" s="8"/>
      <c r="AB15" s="8"/>
      <c r="AC15" s="8"/>
      <c r="AD15" s="8"/>
    </row>
    <row r="16" spans="1:30" customFormat="1" ht="12" customHeight="1" x14ac:dyDescent="0.25">
      <c r="A16" s="6"/>
      <c r="B16" s="7"/>
      <c r="C16" s="17"/>
      <c r="D16" s="17"/>
      <c r="E16" s="17"/>
      <c r="F16" s="26"/>
      <c r="G16" s="32"/>
      <c r="H16" t="s">
        <v>1054</v>
      </c>
      <c r="J16" t="s">
        <v>1061</v>
      </c>
      <c r="K16" s="32"/>
      <c r="L16" t="s">
        <v>1055</v>
      </c>
      <c r="M16" s="32"/>
      <c r="N16" s="32" t="s">
        <v>989</v>
      </c>
      <c r="O16" s="32" t="s">
        <v>990</v>
      </c>
      <c r="P16" s="32" t="s">
        <v>943</v>
      </c>
      <c r="Q16" s="32"/>
      <c r="R16" s="32" t="s">
        <v>989</v>
      </c>
      <c r="S16" s="32" t="s">
        <v>990</v>
      </c>
      <c r="T16" s="32" t="s">
        <v>943</v>
      </c>
      <c r="U16" s="32"/>
      <c r="V16" s="30"/>
      <c r="W16" s="16"/>
      <c r="X16" s="8"/>
      <c r="Y16" s="8"/>
      <c r="Z16" s="8"/>
      <c r="AA16" s="8"/>
      <c r="AB16" s="8"/>
      <c r="AC16" s="8"/>
      <c r="AD16" s="8"/>
    </row>
    <row r="17" spans="1:30" customFormat="1" ht="12" customHeight="1" x14ac:dyDescent="0.2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25">
      <c r="A18" s="6"/>
      <c r="B18" s="7"/>
      <c r="C18" s="17"/>
      <c r="D18" s="17"/>
      <c r="E18" s="17"/>
      <c r="F18" s="26"/>
      <c r="G18" s="32"/>
      <c r="H18" s="505" t="s">
        <v>977</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25">
      <c r="A19" s="6"/>
      <c r="B19" s="7"/>
      <c r="C19" s="17"/>
      <c r="D19" s="17"/>
      <c r="E19" s="17"/>
      <c r="F19" s="26"/>
      <c r="G19" s="32"/>
      <c r="H19" s="505" t="s">
        <v>69</v>
      </c>
      <c r="J19" s="713" t="s">
        <v>846</v>
      </c>
      <c r="K19" s="32"/>
      <c r="L19" s="505" t="s">
        <v>846</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25">
      <c r="A20" s="6"/>
      <c r="B20" s="7"/>
      <c r="C20" s="17"/>
      <c r="D20" s="17"/>
      <c r="E20" s="17"/>
      <c r="F20" s="26"/>
      <c r="G20" s="32"/>
      <c r="H20" t="s">
        <v>73</v>
      </c>
      <c r="I20" s="711"/>
      <c r="J20" s="713" t="s">
        <v>355</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25">
      <c r="A21" s="6"/>
      <c r="B21" s="7"/>
      <c r="C21" s="17"/>
      <c r="D21" s="17"/>
      <c r="E21" s="17"/>
      <c r="F21" s="26"/>
      <c r="G21" s="32"/>
      <c r="H21" s="505" t="s">
        <v>77</v>
      </c>
      <c r="J21" s="505" t="s">
        <v>356</v>
      </c>
      <c r="K21" s="32"/>
      <c r="L21" s="505" t="s">
        <v>977</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25">
      <c r="A22" s="6"/>
      <c r="B22" s="7"/>
      <c r="C22" s="17"/>
      <c r="D22" s="17"/>
      <c r="E22" s="17"/>
      <c r="F22" s="26"/>
      <c r="G22" s="32"/>
      <c r="H22" s="505" t="s">
        <v>78</v>
      </c>
      <c r="J22" s="505" t="s">
        <v>1056</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25">
      <c r="A23" s="6"/>
      <c r="B23" s="7"/>
      <c r="C23" s="17"/>
      <c r="D23" s="17"/>
      <c r="E23" s="17"/>
      <c r="F23" s="26"/>
      <c r="G23" s="32"/>
      <c r="H23" s="505" t="s">
        <v>72</v>
      </c>
      <c r="J23" s="505" t="s">
        <v>238</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25">
      <c r="A24" s="6"/>
      <c r="B24" s="7"/>
      <c r="C24" s="17"/>
      <c r="D24" s="17"/>
      <c r="E24" s="17"/>
      <c r="F24" s="26"/>
      <c r="H24" s="505" t="s">
        <v>70</v>
      </c>
      <c r="J24" s="713" t="s">
        <v>357</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25">
      <c r="A25" s="6"/>
      <c r="B25" s="7"/>
      <c r="C25" s="17"/>
      <c r="D25" s="17"/>
      <c r="E25" s="17"/>
      <c r="F25" s="26"/>
      <c r="H25" s="505" t="s">
        <v>978</v>
      </c>
      <c r="J25" s="713" t="s">
        <v>1196</v>
      </c>
      <c r="K25" s="32"/>
      <c r="L25" s="505" t="s">
        <v>356</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25">
      <c r="A26" s="6"/>
      <c r="B26" s="7"/>
      <c r="C26" s="17"/>
      <c r="D26" s="17"/>
      <c r="E26" s="17"/>
      <c r="F26" s="26"/>
      <c r="H26" s="505" t="s">
        <v>230</v>
      </c>
      <c r="J26" s="713" t="s">
        <v>80</v>
      </c>
      <c r="K26" s="32"/>
      <c r="L26" s="505" t="s">
        <v>1056</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25">
      <c r="A27" s="6"/>
      <c r="B27" s="7"/>
      <c r="C27" s="17"/>
      <c r="D27" s="17"/>
      <c r="E27" s="17"/>
      <c r="F27" s="26"/>
      <c r="H27" s="505" t="s">
        <v>67</v>
      </c>
      <c r="J27" s="713" t="s">
        <v>358</v>
      </c>
      <c r="K27" s="32"/>
      <c r="L27" s="505" t="s">
        <v>238</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25">
      <c r="A28" s="6"/>
      <c r="B28" s="7"/>
      <c r="C28" s="17"/>
      <c r="D28" s="17"/>
      <c r="E28" s="17"/>
      <c r="F28" s="26"/>
      <c r="H28" s="505" t="s">
        <v>980</v>
      </c>
      <c r="J28" s="713" t="s">
        <v>1057</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25">
      <c r="A29" s="6"/>
      <c r="B29" s="7"/>
      <c r="C29" s="17"/>
      <c r="D29" s="17"/>
      <c r="E29" s="17"/>
      <c r="F29" s="26"/>
      <c r="H29" s="505" t="s">
        <v>79</v>
      </c>
      <c r="J29" s="713" t="s">
        <v>237</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25">
      <c r="A30" s="6"/>
      <c r="B30" s="7"/>
      <c r="C30" s="17"/>
      <c r="D30" s="17"/>
      <c r="E30" s="17"/>
      <c r="F30" s="26"/>
      <c r="H30" s="505" t="s">
        <v>68</v>
      </c>
      <c r="J30" s="713" t="s">
        <v>359</v>
      </c>
      <c r="K30" s="32"/>
      <c r="L30" s="505" t="s">
        <v>355</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25">
      <c r="A31" s="6"/>
      <c r="B31" s="7"/>
      <c r="C31" s="17"/>
      <c r="D31" s="17"/>
      <c r="E31" s="17"/>
      <c r="F31" s="26"/>
      <c r="H31" s="505" t="s">
        <v>976</v>
      </c>
      <c r="J31" s="714" t="s">
        <v>1058</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25">
      <c r="A32" s="6"/>
      <c r="B32" s="7"/>
      <c r="C32" s="17"/>
      <c r="D32" s="17"/>
      <c r="E32" s="17"/>
      <c r="F32" s="26"/>
      <c r="H32" s="505" t="s">
        <v>76</v>
      </c>
      <c r="J32" s="714" t="s">
        <v>235</v>
      </c>
      <c r="K32" s="32"/>
      <c r="L32" s="505" t="s">
        <v>978</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25">
      <c r="A33" s="6"/>
      <c r="B33" s="7"/>
      <c r="C33" s="17"/>
      <c r="D33" s="17"/>
      <c r="E33" s="17"/>
      <c r="F33" s="26"/>
      <c r="H33" s="506" t="s">
        <v>979</v>
      </c>
      <c r="J33" s="714" t="s">
        <v>360</v>
      </c>
      <c r="K33" s="32"/>
      <c r="L33" s="505" t="s">
        <v>230</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25">
      <c r="A34" s="6"/>
      <c r="B34" s="7"/>
      <c r="C34" s="17"/>
      <c r="D34" s="17"/>
      <c r="E34" s="17"/>
      <c r="F34" s="26"/>
      <c r="J34" s="714" t="s">
        <v>1059</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25">
      <c r="A35" s="6"/>
      <c r="B35" s="7"/>
      <c r="C35" s="17"/>
      <c r="D35" s="17"/>
      <c r="E35" s="17"/>
      <c r="F35" s="26"/>
      <c r="J35" s="506" t="s">
        <v>236</v>
      </c>
      <c r="K35" s="32"/>
      <c r="L35" s="505" t="s">
        <v>980</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25">
      <c r="A36" s="6"/>
      <c r="B36" s="7"/>
      <c r="C36" s="17"/>
      <c r="D36" s="17"/>
      <c r="E36" s="17"/>
      <c r="F36" s="26"/>
      <c r="K36" s="32"/>
      <c r="L36" s="505" t="s">
        <v>357</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25">
      <c r="A37" s="6"/>
      <c r="B37" s="7"/>
      <c r="C37" s="17"/>
      <c r="D37" s="17"/>
      <c r="E37" s="17"/>
      <c r="F37" s="26"/>
      <c r="K37" s="32"/>
      <c r="L37" s="505" t="s">
        <v>1196</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2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25">
      <c r="A39" s="6"/>
      <c r="B39" s="7"/>
      <c r="C39" s="17"/>
      <c r="D39" s="17"/>
      <c r="E39" s="17"/>
      <c r="F39" s="26"/>
      <c r="K39" s="32"/>
      <c r="L39" s="505" t="s">
        <v>358</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25">
      <c r="A40" s="6"/>
      <c r="B40" s="7"/>
      <c r="C40" s="17"/>
      <c r="D40" s="17"/>
      <c r="E40" s="17"/>
      <c r="F40" s="26"/>
      <c r="K40" s="32"/>
      <c r="L40" s="505" t="s">
        <v>1057</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25">
      <c r="A41" s="6"/>
      <c r="B41" s="7"/>
      <c r="C41" s="17"/>
      <c r="D41" s="17"/>
      <c r="E41" s="17"/>
      <c r="F41" s="26"/>
      <c r="K41" s="32"/>
      <c r="L41" s="505" t="s">
        <v>237</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25">
      <c r="A42" s="6"/>
      <c r="B42" s="7"/>
      <c r="C42" s="17"/>
      <c r="D42" s="17"/>
      <c r="E42" s="17"/>
      <c r="F42" s="26"/>
      <c r="K42" s="32"/>
      <c r="L42" s="505" t="s">
        <v>359</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25">
      <c r="A43" s="6"/>
      <c r="B43" s="7"/>
      <c r="C43" s="17"/>
      <c r="D43" s="17"/>
      <c r="E43" s="17"/>
      <c r="F43" s="26"/>
      <c r="K43" s="32"/>
      <c r="L43" s="505" t="s">
        <v>1058</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25">
      <c r="A44" s="6"/>
      <c r="B44" s="7"/>
      <c r="C44" s="17"/>
      <c r="D44" s="17"/>
      <c r="E44" s="17"/>
      <c r="F44" s="26"/>
      <c r="K44" s="32"/>
      <c r="L44" s="505" t="s">
        <v>235</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2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2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25">
      <c r="A47" s="6"/>
      <c r="B47" s="7"/>
      <c r="C47" s="17"/>
      <c r="D47" s="17"/>
      <c r="E47" s="17"/>
      <c r="F47" s="26"/>
      <c r="K47" s="32"/>
      <c r="L47" s="505" t="s">
        <v>976</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25">
      <c r="A48" s="6"/>
      <c r="B48" s="7"/>
      <c r="C48" s="17"/>
      <c r="D48" s="17"/>
      <c r="E48" s="17"/>
      <c r="F48" s="26"/>
      <c r="K48" s="32"/>
      <c r="L48" s="505" t="s">
        <v>360</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25">
      <c r="A49" s="6"/>
      <c r="B49" s="7"/>
      <c r="C49" s="17"/>
      <c r="D49" s="17"/>
      <c r="E49" s="17"/>
      <c r="F49" s="26"/>
      <c r="K49" s="38"/>
      <c r="L49" s="505" t="s">
        <v>1059</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25">
      <c r="A50" s="6"/>
      <c r="B50" s="7"/>
      <c r="C50" s="17"/>
      <c r="D50" s="17"/>
      <c r="E50" s="17"/>
      <c r="F50" s="26"/>
      <c r="K50" s="38"/>
      <c r="L50" s="505" t="s">
        <v>236</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2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25">
      <c r="A52" s="6"/>
      <c r="B52" s="7"/>
      <c r="C52" s="17"/>
      <c r="D52" s="17"/>
      <c r="E52" s="17"/>
      <c r="F52" s="36"/>
      <c r="G52" s="37"/>
      <c r="H52" s="37"/>
      <c r="I52" s="37"/>
      <c r="K52" s="38"/>
      <c r="L52" s="506" t="s">
        <v>979</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2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414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3" t="s">
        <v>96</v>
      </c>
      <c r="H67" s="17"/>
      <c r="I67" s="17"/>
      <c r="J67" s="138" t="s">
        <v>111</v>
      </c>
      <c r="K67" s="138"/>
      <c r="L67" s="17"/>
      <c r="M67" s="17"/>
      <c r="N67" s="17" t="s">
        <v>415</v>
      </c>
      <c r="O67" s="17"/>
      <c r="P67" s="24"/>
      <c r="Q67" s="24"/>
      <c r="R67" s="24"/>
      <c r="S67" s="22"/>
      <c r="T67" s="22"/>
      <c r="U67" s="22"/>
      <c r="V67" s="22"/>
      <c r="W67" s="16"/>
      <c r="X67" s="8"/>
      <c r="Y67" s="8"/>
      <c r="Z67" s="8"/>
      <c r="AA67" s="8"/>
      <c r="AB67" s="8"/>
      <c r="AC67" s="8"/>
      <c r="AD67" s="8"/>
    </row>
    <row r="68" spans="1:30" customFormat="1" ht="12" customHeight="1" x14ac:dyDescent="0.25">
      <c r="A68" s="6"/>
      <c r="B68" s="7"/>
      <c r="C68" s="17"/>
      <c r="D68" s="17"/>
      <c r="E68" s="17"/>
      <c r="F68" s="26"/>
      <c r="G68" t="s">
        <v>225</v>
      </c>
      <c r="H68" t="s">
        <v>226</v>
      </c>
      <c r="I68" s="34"/>
      <c r="J68" t="s">
        <v>109</v>
      </c>
      <c r="K68" s="200">
        <v>13.59</v>
      </c>
      <c r="L68" s="34"/>
      <c r="M68" s="34"/>
      <c r="N68" s="248">
        <v>80</v>
      </c>
      <c r="O68" s="34" t="s">
        <v>416</v>
      </c>
      <c r="P68" s="32"/>
      <c r="Q68" s="32"/>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504" t="s">
        <v>399</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505" t="s">
        <v>59</v>
      </c>
      <c r="H70" s="200">
        <v>340</v>
      </c>
      <c r="I70" s="32"/>
      <c r="J70" t="s">
        <v>110</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505" t="s">
        <v>906</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505" t="s">
        <v>907</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505" t="s">
        <v>908</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506" t="s">
        <v>1200</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809</v>
      </c>
      <c r="H89" s="13"/>
      <c r="I89" s="13"/>
      <c r="J89" s="13" t="s">
        <v>271</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810</v>
      </c>
      <c r="J90" s="13" t="s">
        <v>820</v>
      </c>
      <c r="K90" s="13" t="s">
        <v>821</v>
      </c>
      <c r="L90" s="13" t="s">
        <v>1171</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5"/>
      <c r="H91" s="13" t="s">
        <v>1198</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5"/>
      <c r="H92" s="13" t="s">
        <v>811</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0999999999999996" customHeight="1" x14ac:dyDescent="0.2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25">
      <c r="A100" s="6"/>
      <c r="B100" s="7"/>
      <c r="C100" s="12"/>
      <c r="D100" s="12"/>
      <c r="E100" s="12" t="s">
        <v>1</v>
      </c>
      <c r="F100" s="13"/>
      <c r="G100" s="14" t="s">
        <v>365</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2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25">
      <c r="A102" s="6"/>
      <c r="B102" s="7"/>
      <c r="C102" s="17"/>
      <c r="D102" s="12"/>
      <c r="E102" s="17"/>
      <c r="F102" s="13"/>
      <c r="G102" s="45"/>
      <c r="H102" s="13"/>
      <c r="I102" s="13"/>
      <c r="J102" s="13" t="s">
        <v>367</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2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2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2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25">
      <c r="A106" s="6"/>
      <c r="B106" s="7"/>
      <c r="C106" s="17"/>
      <c r="D106" s="17"/>
      <c r="E106" s="17"/>
      <c r="F106" s="17"/>
      <c r="G106" s="17"/>
      <c r="H106" s="17"/>
      <c r="I106" s="17"/>
      <c r="J106" s="17"/>
      <c r="K106" s="23"/>
      <c r="L106" s="937" t="s">
        <v>946</v>
      </c>
      <c r="M106" s="24"/>
      <c r="N106" s="939" t="s">
        <v>945</v>
      </c>
      <c r="O106" s="939"/>
      <c r="P106" s="939"/>
      <c r="Q106" s="24"/>
      <c r="R106" s="22" t="s">
        <v>1008</v>
      </c>
      <c r="S106" s="22"/>
      <c r="T106" s="777" t="s">
        <v>945</v>
      </c>
      <c r="U106" s="777"/>
      <c r="V106" s="777"/>
      <c r="W106" s="24"/>
      <c r="X106" s="22" t="s">
        <v>1008</v>
      </c>
      <c r="Y106" s="22"/>
      <c r="Z106" s="22" t="s">
        <v>1212</v>
      </c>
      <c r="AA106" s="22"/>
      <c r="AB106" s="22"/>
      <c r="AC106" s="128" t="s">
        <v>1209</v>
      </c>
      <c r="AD106" s="22"/>
      <c r="AE106" s="16"/>
      <c r="AF106" s="8"/>
      <c r="AG106" s="8"/>
      <c r="AH106" s="8"/>
    </row>
    <row r="107" spans="1:34" customFormat="1" ht="12" customHeight="1" x14ac:dyDescent="0.25">
      <c r="A107" s="6"/>
      <c r="B107" s="7"/>
      <c r="C107" s="17"/>
      <c r="D107" s="17"/>
      <c r="E107" s="17"/>
      <c r="F107" s="17"/>
      <c r="G107" s="195" t="s">
        <v>944</v>
      </c>
      <c r="H107" s="17"/>
      <c r="I107" s="17"/>
      <c r="J107" s="23" t="s">
        <v>366</v>
      </c>
      <c r="K107" s="23" t="s">
        <v>368</v>
      </c>
      <c r="L107" s="938"/>
      <c r="M107" s="24"/>
      <c r="N107" s="24" t="s">
        <v>989</v>
      </c>
      <c r="O107" s="24" t="s">
        <v>990</v>
      </c>
      <c r="P107" s="24" t="s">
        <v>943</v>
      </c>
      <c r="Q107" s="24"/>
      <c r="R107" s="22"/>
      <c r="S107" s="22"/>
      <c r="T107" s="24" t="s">
        <v>989</v>
      </c>
      <c r="U107" s="24" t="s">
        <v>990</v>
      </c>
      <c r="V107" s="24" t="s">
        <v>943</v>
      </c>
      <c r="W107" s="24"/>
      <c r="X107" s="22"/>
      <c r="Y107" s="22"/>
      <c r="Z107" s="22" t="s">
        <v>1213</v>
      </c>
      <c r="AA107" s="22" t="s">
        <v>1214</v>
      </c>
      <c r="AB107" s="22"/>
      <c r="AC107" s="22" t="s">
        <v>1210</v>
      </c>
      <c r="AD107" s="22" t="s">
        <v>1211</v>
      </c>
      <c r="AE107" s="16"/>
      <c r="AF107" s="8"/>
      <c r="AG107" s="8"/>
      <c r="AH107" s="8"/>
    </row>
    <row r="108" spans="1:34" customFormat="1" ht="12" customHeight="1" x14ac:dyDescent="0.25">
      <c r="A108" s="6"/>
      <c r="B108" s="7"/>
      <c r="C108" s="17"/>
      <c r="D108" s="17"/>
      <c r="E108" s="17"/>
      <c r="F108" s="26"/>
      <c r="G108" s="202" t="b">
        <v>1</v>
      </c>
      <c r="H108" s="34"/>
      <c r="I108" s="507" t="s">
        <v>844</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25">
      <c r="A109" s="6"/>
      <c r="B109" s="7"/>
      <c r="C109" s="17"/>
      <c r="D109" s="17"/>
      <c r="E109" s="17"/>
      <c r="F109" s="26"/>
      <c r="H109" s="34"/>
      <c r="I109" s="508" t="s">
        <v>413</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25">
      <c r="A110" s="6"/>
      <c r="B110" s="7"/>
      <c r="C110" s="17"/>
      <c r="D110" s="17"/>
      <c r="E110" s="17"/>
      <c r="F110" s="26"/>
      <c r="G110" t="s">
        <v>942</v>
      </c>
      <c r="H110" s="34"/>
      <c r="I110" s="508" t="s">
        <v>812</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25">
      <c r="A111" s="6"/>
      <c r="B111" s="7"/>
      <c r="C111" s="17"/>
      <c r="D111" s="17"/>
      <c r="E111" s="17"/>
      <c r="F111" s="26"/>
      <c r="G111" s="202" t="b">
        <v>0</v>
      </c>
      <c r="H111" s="34"/>
      <c r="I111" s="508" t="s">
        <v>813</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25">
      <c r="A112" s="6"/>
      <c r="B112" s="7"/>
      <c r="C112" s="17"/>
      <c r="D112" s="17"/>
      <c r="E112" s="17"/>
      <c r="F112" s="26"/>
      <c r="H112" s="34"/>
      <c r="I112" s="508" t="s">
        <v>814</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25">
      <c r="A113" s="6"/>
      <c r="B113" s="7"/>
      <c r="C113" s="17"/>
      <c r="D113" s="17"/>
      <c r="E113" s="17"/>
      <c r="F113" s="26"/>
      <c r="G113" s="155" t="s">
        <v>986</v>
      </c>
      <c r="H113" s="34"/>
      <c r="I113" s="508" t="s">
        <v>815</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25">
      <c r="A114" s="6"/>
      <c r="B114" s="7"/>
      <c r="C114" s="17"/>
      <c r="D114" s="17"/>
      <c r="E114" s="17"/>
      <c r="F114" s="26"/>
      <c r="G114" s="247">
        <v>1</v>
      </c>
      <c r="H114" s="34"/>
      <c r="I114" s="508" t="s">
        <v>816</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25">
      <c r="A115" s="6"/>
      <c r="B115" s="7"/>
      <c r="C115" s="17"/>
      <c r="D115" s="17"/>
      <c r="E115" s="17"/>
      <c r="F115" s="26"/>
      <c r="H115" s="34"/>
      <c r="I115" s="508" t="s">
        <v>817</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25">
      <c r="A116" s="6"/>
      <c r="B116" s="7"/>
      <c r="C116" s="17"/>
      <c r="D116" s="17"/>
      <c r="E116" s="17"/>
      <c r="F116" s="36"/>
      <c r="H116" s="34"/>
      <c r="I116" s="508" t="s">
        <v>818</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25">
      <c r="A117" s="6"/>
      <c r="B117" s="7"/>
      <c r="C117" s="17"/>
      <c r="D117" s="17"/>
      <c r="E117" s="17"/>
      <c r="F117" s="36"/>
      <c r="H117" s="34"/>
      <c r="I117" s="509" t="s">
        <v>819</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25">
      <c r="A118" s="6"/>
      <c r="B118" s="7"/>
      <c r="C118" s="17"/>
      <c r="D118" s="17"/>
      <c r="E118" s="17"/>
      <c r="F118" s="33"/>
      <c r="G118" s="34"/>
      <c r="H118" s="34"/>
      <c r="I118" s="27"/>
      <c r="J118" s="199"/>
      <c r="K118" s="32"/>
      <c r="L118" s="32"/>
      <c r="M118" s="161" t="s">
        <v>941</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25">
      <c r="A119" s="6"/>
      <c r="B119" s="7"/>
      <c r="C119" s="17"/>
      <c r="D119" s="17"/>
      <c r="E119" s="17"/>
      <c r="F119" s="33"/>
      <c r="G119" s="34" t="s">
        <v>294</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0999999999999996" customHeight="1" x14ac:dyDescent="0.2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25">
      <c r="A126" s="6"/>
      <c r="B126" s="7"/>
      <c r="C126" s="12"/>
      <c r="D126" s="12"/>
      <c r="E126" s="12" t="s">
        <v>1</v>
      </c>
      <c r="F126" s="13"/>
      <c r="G126" s="14" t="s">
        <v>280</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25">
      <c r="A127" s="6"/>
      <c r="B127" s="7"/>
      <c r="C127" s="12"/>
      <c r="D127" s="12"/>
      <c r="E127" s="17"/>
      <c r="F127" s="13"/>
      <c r="G127" s="13" t="s">
        <v>281</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25">
      <c r="A128" s="6"/>
      <c r="B128" s="7"/>
      <c r="C128" s="17"/>
      <c r="D128" s="12"/>
      <c r="E128" s="17"/>
      <c r="F128" s="13"/>
      <c r="G128" s="45">
        <v>38576.728726851848</v>
      </c>
      <c r="H128" s="13" t="s">
        <v>282</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t="s">
        <v>284</v>
      </c>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283</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2" t="s">
        <v>286</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2" t="s">
        <v>287</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2" t="s">
        <v>288</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2" t="s">
        <v>289</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2" t="s">
        <v>290</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2" t="s">
        <v>291</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2" t="s">
        <v>292</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2" t="s">
        <v>293</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2" t="s">
        <v>239</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294</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295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296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5">
        <v>43614</v>
      </c>
      <c r="H6" s="13"/>
      <c r="I6" s="13" t="s">
        <v>297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298</v>
      </c>
      <c r="K10" s="23" t="s">
        <v>299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303</v>
      </c>
      <c r="K13" s="29" t="s">
        <v>304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8" t="s">
        <v>305</v>
      </c>
      <c r="J14" s="205">
        <v>70</v>
      </c>
      <c r="K14" s="205">
        <v>120</v>
      </c>
      <c r="L14" s="34"/>
      <c r="M14" s="158"/>
      <c r="N14" s="158"/>
      <c r="O14" s="32"/>
      <c r="P14" s="32"/>
      <c r="Q14" s="32"/>
      <c r="R14" s="32"/>
      <c r="S14" s="32"/>
      <c r="T14" s="32"/>
      <c r="U14" s="32"/>
      <c r="V14" s="30"/>
      <c r="W14" s="16"/>
      <c r="X14" s="8"/>
      <c r="Y14" s="8"/>
      <c r="Z14" s="8"/>
    </row>
    <row r="15" spans="1:26" x14ac:dyDescent="0.25">
      <c r="A15" s="6"/>
      <c r="B15" s="7"/>
      <c r="C15" s="17"/>
      <c r="D15" s="17"/>
      <c r="E15" s="17"/>
      <c r="F15" s="26"/>
      <c r="H15" s="34"/>
      <c r="I15" s="158" t="s">
        <v>306</v>
      </c>
      <c r="J15" s="205">
        <v>4760</v>
      </c>
      <c r="K15" s="205">
        <v>6752</v>
      </c>
      <c r="L15" s="34" t="s">
        <v>285</v>
      </c>
      <c r="M15" s="34" t="s">
        <v>302</v>
      </c>
      <c r="N15" s="158"/>
      <c r="O15" s="32"/>
      <c r="P15" s="32"/>
      <c r="Q15" s="32"/>
      <c r="R15" s="32"/>
      <c r="S15" s="32"/>
      <c r="T15" s="32"/>
      <c r="U15" s="32"/>
      <c r="V15" s="30"/>
      <c r="W15" s="16"/>
      <c r="X15" s="8"/>
      <c r="Y15" s="8"/>
      <c r="Z15" s="8"/>
    </row>
    <row r="16" spans="1:26" x14ac:dyDescent="0.25">
      <c r="A16" s="6"/>
      <c r="B16" s="7"/>
      <c r="C16" s="17"/>
      <c r="D16" s="17"/>
      <c r="E16" s="17"/>
      <c r="F16" s="26"/>
      <c r="H16" s="34"/>
      <c r="I16" s="158" t="s">
        <v>307</v>
      </c>
      <c r="J16" s="205">
        <v>30</v>
      </c>
      <c r="K16" s="205">
        <v>30</v>
      </c>
      <c r="L16" s="34" t="s">
        <v>300</v>
      </c>
      <c r="M16" s="158"/>
      <c r="N16" s="158"/>
      <c r="O16" s="32"/>
      <c r="P16" s="32"/>
      <c r="Q16" s="32"/>
      <c r="R16" s="32"/>
      <c r="S16" s="32"/>
      <c r="T16" s="32"/>
      <c r="U16" s="32"/>
      <c r="V16" s="30"/>
      <c r="W16" s="16"/>
      <c r="X16" s="8"/>
      <c r="Y16" s="8"/>
      <c r="Z16" s="8"/>
    </row>
    <row r="17" spans="1:26" x14ac:dyDescent="0.25">
      <c r="A17" s="6"/>
      <c r="B17" s="7"/>
      <c r="C17" s="17"/>
      <c r="D17" s="17"/>
      <c r="E17" s="17"/>
      <c r="F17" s="26"/>
      <c r="H17" s="34"/>
      <c r="I17" s="158" t="s">
        <v>308</v>
      </c>
      <c r="J17" s="4">
        <f>J15/EXP(J16*LN(1.2))</f>
        <v>20.052548309496157</v>
      </c>
      <c r="K17" s="4">
        <f>K15/EXP(K16*LN(1.2))</f>
        <v>28.444287013806314</v>
      </c>
      <c r="L17" s="34" t="s">
        <v>285</v>
      </c>
      <c r="M17" s="158"/>
      <c r="N17" s="158"/>
      <c r="O17" s="32"/>
      <c r="P17" s="32"/>
      <c r="Q17" s="32"/>
      <c r="R17" s="32"/>
      <c r="S17" s="32"/>
      <c r="T17" s="32"/>
      <c r="U17" s="32"/>
      <c r="V17" s="30"/>
      <c r="W17" s="16"/>
      <c r="X17" s="8"/>
      <c r="Y17" s="8"/>
      <c r="Z17" s="8"/>
    </row>
    <row r="18" spans="1:26" x14ac:dyDescent="0.25">
      <c r="A18" s="6"/>
      <c r="B18" s="7"/>
      <c r="C18" s="17"/>
      <c r="D18" s="17"/>
      <c r="E18" s="17"/>
      <c r="F18" s="33"/>
      <c r="H18" s="34"/>
      <c r="I18" s="164" t="s">
        <v>239</v>
      </c>
      <c r="J18" s="206">
        <v>3.6</v>
      </c>
      <c r="K18" s="206">
        <v>0</v>
      </c>
      <c r="L18" s="34" t="s">
        <v>47</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1240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1241</v>
      </c>
      <c r="L31" s="29"/>
      <c r="N31" s="774" t="s">
        <v>1242</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8"/>
      <c r="J32" s="158" t="s">
        <v>306</v>
      </c>
      <c r="K32" s="205">
        <v>15000</v>
      </c>
      <c r="L32" s="34" t="s">
        <v>285</v>
      </c>
      <c r="M32" s="34"/>
      <c r="N32" s="928">
        <v>4.5</v>
      </c>
      <c r="O32" s="32" t="s">
        <v>47</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8" t="s">
        <v>307</v>
      </c>
      <c r="K33" s="205">
        <v>30</v>
      </c>
      <c r="L33" s="34" t="s">
        <v>300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8" t="s">
        <v>308</v>
      </c>
      <c r="K34" s="4">
        <f>K32/EXP(K33*LN(1.2))</f>
        <v>63.190803496311425</v>
      </c>
      <c r="L34" s="34" t="s">
        <v>285</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301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309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8"/>
      <c r="J49" s="34" t="s">
        <v>99</v>
      </c>
      <c r="K49" s="781">
        <f>MIN(364,INT((L49 - DATE(YEAR(L49),1,1))))</f>
        <v>341</v>
      </c>
      <c r="L49" s="207">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5"/>
      <c r="B56" s="7"/>
      <c r="C56" s="12"/>
      <c r="D56" s="12">
        <v>-40.808730158730249</v>
      </c>
      <c r="E56" s="12" t="s">
        <v>1</v>
      </c>
      <c r="F56" s="13"/>
      <c r="G56" s="14" t="s">
        <v>310</v>
      </c>
      <c r="H56" s="13"/>
      <c r="I56" s="13"/>
      <c r="J56" s="13"/>
      <c r="K56" s="13"/>
      <c r="L56" s="13"/>
      <c r="M56" s="13"/>
      <c r="N56" s="13"/>
      <c r="O56" s="13"/>
      <c r="P56" s="13"/>
      <c r="Q56" s="13"/>
      <c r="R56" s="13"/>
      <c r="S56" s="15"/>
      <c r="T56" s="76"/>
      <c r="U56" s="76"/>
      <c r="V56" s="76"/>
      <c r="W56" s="16"/>
      <c r="X56" s="8"/>
      <c r="Y56" s="8"/>
      <c r="Z56" s="8"/>
    </row>
    <row r="57" spans="1:26" ht="12.75" customHeight="1" x14ac:dyDescent="0.25">
      <c r="A57" s="165"/>
      <c r="B57" s="7"/>
      <c r="C57" s="12"/>
      <c r="D57" s="12"/>
      <c r="E57" s="17"/>
      <c r="F57" s="13"/>
      <c r="G57" s="13" t="s">
        <v>311</v>
      </c>
      <c r="H57" s="76"/>
      <c r="I57" s="13"/>
      <c r="J57" s="13"/>
      <c r="K57" s="13"/>
      <c r="L57" s="13"/>
      <c r="M57" s="13"/>
      <c r="N57" s="13"/>
      <c r="O57" s="13"/>
      <c r="P57" s="13"/>
      <c r="Q57" s="13"/>
      <c r="R57" s="13"/>
      <c r="S57" s="15"/>
      <c r="T57" s="109"/>
      <c r="U57" s="109"/>
      <c r="V57" s="109"/>
      <c r="W57" s="16"/>
      <c r="X57" s="8"/>
      <c r="Y57" s="8"/>
      <c r="Z57" s="8"/>
    </row>
    <row r="58" spans="1:26" ht="12.75" customHeight="1" x14ac:dyDescent="0.2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25">
      <c r="A59" s="165"/>
      <c r="B59" s="7"/>
      <c r="C59" s="17">
        <v>1</v>
      </c>
      <c r="D59" s="12"/>
      <c r="E59" s="17"/>
      <c r="F59" s="13"/>
      <c r="G59" s="163" t="s">
        <v>312</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2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5"/>
      <c r="B62" s="7"/>
      <c r="C62" s="17"/>
      <c r="D62" s="17"/>
      <c r="E62" s="17"/>
      <c r="F62" s="17"/>
      <c r="G62" s="17"/>
      <c r="H62" s="166"/>
      <c r="I62" s="167"/>
      <c r="J62" s="23"/>
      <c r="K62" s="23" t="s">
        <v>313</v>
      </c>
      <c r="L62" s="23"/>
      <c r="M62" s="22"/>
      <c r="N62" s="22"/>
      <c r="O62" s="22"/>
      <c r="P62" s="22"/>
      <c r="Q62" s="22"/>
      <c r="R62" s="22"/>
      <c r="S62" s="22"/>
      <c r="T62" s="22"/>
      <c r="U62" s="22"/>
      <c r="V62" s="22"/>
      <c r="W62" s="16"/>
      <c r="X62" s="8"/>
      <c r="Y62" s="8"/>
      <c r="Z62" s="8"/>
    </row>
    <row r="63" spans="1:26" ht="12.75" customHeight="1" x14ac:dyDescent="0.25">
      <c r="A63" s="165"/>
      <c r="B63" s="7"/>
      <c r="C63" s="17"/>
      <c r="D63" s="17"/>
      <c r="E63" s="17"/>
      <c r="F63" s="17"/>
      <c r="G63" s="17"/>
      <c r="H63" s="17"/>
      <c r="I63" s="167"/>
      <c r="J63" s="22"/>
      <c r="K63" s="22" t="s">
        <v>314</v>
      </c>
      <c r="L63" s="22"/>
      <c r="M63" s="22"/>
      <c r="N63" s="22"/>
      <c r="O63" s="22"/>
      <c r="P63" s="22"/>
      <c r="Q63" s="22"/>
      <c r="R63" s="22"/>
      <c r="S63" s="22"/>
      <c r="T63" s="22"/>
      <c r="U63" s="22"/>
      <c r="V63" s="22"/>
      <c r="W63" s="16"/>
      <c r="X63" s="8"/>
      <c r="Y63" s="8"/>
      <c r="Z63" s="8"/>
    </row>
    <row r="64" spans="1:26" ht="12.75" customHeight="1" x14ac:dyDescent="0.2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25">
      <c r="A65" s="165"/>
      <c r="B65" s="7"/>
      <c r="C65" s="17"/>
      <c r="D65" s="17"/>
      <c r="E65" s="17"/>
      <c r="F65" s="26"/>
      <c r="G65" s="172" t="s">
        <v>315</v>
      </c>
      <c r="H65" s="170"/>
      <c r="I65" s="171"/>
      <c r="J65" s="28"/>
      <c r="K65" s="28"/>
      <c r="L65" s="28"/>
      <c r="M65" s="28"/>
      <c r="N65" s="28"/>
      <c r="O65" s="28"/>
      <c r="P65" s="28"/>
      <c r="Q65" s="28"/>
      <c r="R65" s="28"/>
      <c r="T65" s="28"/>
      <c r="U65" s="28"/>
      <c r="V65" s="30"/>
      <c r="W65" s="16"/>
      <c r="X65" s="8"/>
      <c r="Y65" s="8"/>
      <c r="Z65" s="8"/>
    </row>
    <row r="66" spans="1:26" ht="12.75" customHeight="1" x14ac:dyDescent="0.25">
      <c r="A66" s="165"/>
      <c r="B66" s="7"/>
      <c r="C66" s="17"/>
      <c r="D66" s="17"/>
      <c r="E66" s="17"/>
      <c r="F66" s="26"/>
      <c r="I66" s="173"/>
      <c r="J66" s="174"/>
      <c r="K66" s="174"/>
      <c r="L66" s="174"/>
      <c r="M66" s="174"/>
      <c r="N66" s="174"/>
      <c r="O66" s="174"/>
      <c r="P66" s="174"/>
      <c r="W66" s="16"/>
      <c r="X66" s="8"/>
      <c r="Y66" s="8"/>
      <c r="Z66" s="8"/>
    </row>
    <row r="67" spans="1:26" ht="12.75" customHeight="1" x14ac:dyDescent="0.25">
      <c r="A67" s="165"/>
      <c r="B67" s="7"/>
      <c r="C67" s="17"/>
      <c r="D67" s="17"/>
      <c r="E67" s="17"/>
      <c r="F67" s="26"/>
      <c r="G67" s="174"/>
      <c r="H67" s="174" t="s">
        <v>303</v>
      </c>
      <c r="I67" s="174" t="s">
        <v>304</v>
      </c>
      <c r="J67" s="174"/>
      <c r="K67" s="174"/>
      <c r="L67" s="174"/>
      <c r="M67" s="174"/>
      <c r="W67" s="16"/>
      <c r="X67" s="8"/>
      <c r="Y67" s="8"/>
      <c r="Z67" s="8"/>
    </row>
    <row r="68" spans="1:26" ht="12.75" customHeight="1" x14ac:dyDescent="0.25">
      <c r="A68" s="165"/>
      <c r="B68" s="7"/>
      <c r="C68" s="17"/>
      <c r="D68" s="17"/>
      <c r="E68" s="17"/>
      <c r="F68" s="26"/>
      <c r="G68" s="185" t="s">
        <v>326</v>
      </c>
      <c r="H68" s="208">
        <v>0.1</v>
      </c>
      <c r="I68" s="208">
        <v>0.2</v>
      </c>
      <c r="J68" s="174" t="s">
        <v>316</v>
      </c>
      <c r="K68" s="210">
        <f>H68*60</f>
        <v>6</v>
      </c>
      <c r="L68" s="210">
        <f>I68*60</f>
        <v>12</v>
      </c>
      <c r="M68" s="174" t="s">
        <v>317</v>
      </c>
      <c r="Q68" s="174"/>
      <c r="R68" s="174"/>
      <c r="S68" s="174"/>
      <c r="T68" s="174"/>
      <c r="U68" s="174"/>
      <c r="V68" s="175"/>
      <c r="W68" s="16"/>
      <c r="X68" s="8"/>
      <c r="Y68" s="8"/>
      <c r="Z68" s="8"/>
    </row>
    <row r="69" spans="1:26" ht="12.75" customHeight="1" x14ac:dyDescent="0.25">
      <c r="A69" s="165"/>
      <c r="B69" s="7"/>
      <c r="C69" s="17"/>
      <c r="D69" s="17"/>
      <c r="E69" s="17"/>
      <c r="F69" s="26"/>
      <c r="G69" s="185" t="s">
        <v>327</v>
      </c>
      <c r="H69" s="208">
        <v>0.1</v>
      </c>
      <c r="I69" s="208">
        <v>0.1</v>
      </c>
      <c r="J69" s="174" t="s">
        <v>318</v>
      </c>
      <c r="K69" s="210">
        <f>H69*60</f>
        <v>6</v>
      </c>
      <c r="L69" s="210">
        <f>I69*60</f>
        <v>6</v>
      </c>
      <c r="M69" s="174" t="s">
        <v>317</v>
      </c>
      <c r="Q69" s="174"/>
      <c r="R69" s="174"/>
      <c r="S69" s="174"/>
      <c r="T69" s="174"/>
      <c r="U69" s="174"/>
      <c r="V69" s="175"/>
      <c r="W69" s="16"/>
      <c r="X69" s="8"/>
      <c r="Y69" s="8"/>
      <c r="Z69" s="8"/>
    </row>
    <row r="70" spans="1:26" ht="12.75" customHeight="1" x14ac:dyDescent="0.25">
      <c r="A70" s="165"/>
      <c r="B70" s="7"/>
      <c r="C70" s="17"/>
      <c r="D70" s="17"/>
      <c r="E70" s="17"/>
      <c r="F70" s="26"/>
      <c r="G70" s="185" t="s">
        <v>305</v>
      </c>
      <c r="H70" s="208">
        <v>2</v>
      </c>
      <c r="I70" s="208">
        <v>2</v>
      </c>
      <c r="J70" s="174" t="s">
        <v>319</v>
      </c>
      <c r="K70" s="174"/>
      <c r="L70" s="174"/>
      <c r="Q70" s="174"/>
      <c r="R70" s="174"/>
      <c r="S70" s="174"/>
      <c r="T70" s="174"/>
      <c r="U70" s="174"/>
      <c r="V70" s="175"/>
      <c r="W70" s="16"/>
      <c r="X70" s="8"/>
      <c r="Y70" s="8"/>
      <c r="Z70" s="8"/>
    </row>
    <row r="71" spans="1:26" ht="12.75" customHeight="1" x14ac:dyDescent="0.25">
      <c r="A71" s="165"/>
      <c r="B71" s="7"/>
      <c r="C71" s="17"/>
      <c r="D71" s="17"/>
      <c r="E71" s="17"/>
      <c r="F71" s="26"/>
      <c r="H71" s="209">
        <f>(H68+H69)/H70</f>
        <v>0.1</v>
      </c>
      <c r="I71" s="209">
        <f>(I68+I69)/I70</f>
        <v>0.15000000000000002</v>
      </c>
      <c r="J71" s="174" t="s">
        <v>320</v>
      </c>
      <c r="K71" s="174"/>
      <c r="L71" s="174"/>
      <c r="M71" s="174"/>
      <c r="R71" s="174"/>
      <c r="S71" s="174"/>
      <c r="T71" s="174"/>
      <c r="U71" s="174"/>
      <c r="V71" s="175"/>
      <c r="W71" s="16"/>
      <c r="X71" s="8"/>
      <c r="Y71" s="8"/>
      <c r="Z71" s="8"/>
    </row>
    <row r="72" spans="1:26" ht="12.75" customHeight="1" x14ac:dyDescent="0.25">
      <c r="A72" s="165"/>
      <c r="B72" s="7"/>
      <c r="C72" s="17"/>
      <c r="D72" s="17"/>
      <c r="E72" s="17"/>
      <c r="F72" s="36"/>
      <c r="G72" s="92"/>
      <c r="H72" s="176"/>
      <c r="I72" s="92"/>
      <c r="J72" s="177"/>
      <c r="K72" s="177"/>
      <c r="L72" s="177"/>
      <c r="M72" s="177"/>
      <c r="N72" s="181" t="s">
        <v>322</v>
      </c>
      <c r="O72" s="177"/>
      <c r="P72" s="177"/>
      <c r="Q72" s="174" t="s">
        <v>328</v>
      </c>
      <c r="R72" s="178"/>
      <c r="V72" s="179"/>
      <c r="W72" s="16"/>
      <c r="X72" s="8"/>
      <c r="Y72" s="8"/>
      <c r="Z72" s="8"/>
    </row>
    <row r="73" spans="1:26" ht="12.75" customHeight="1" x14ac:dyDescent="0.2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25">
      <c r="A74" s="165"/>
      <c r="B74" s="7"/>
      <c r="C74" s="17"/>
      <c r="D74" s="17"/>
      <c r="E74" s="17"/>
      <c r="F74" s="36"/>
      <c r="H74" s="180" t="s">
        <v>321</v>
      </c>
      <c r="K74" s="177"/>
      <c r="L74" s="177"/>
      <c r="M74" s="177"/>
      <c r="N74" s="177" t="s">
        <v>276</v>
      </c>
      <c r="O74" s="211">
        <v>0.2</v>
      </c>
      <c r="P74" s="182" t="s">
        <v>323</v>
      </c>
      <c r="Q74" s="213">
        <f>O74*60</f>
        <v>12</v>
      </c>
      <c r="R74" s="177" t="s">
        <v>317</v>
      </c>
      <c r="V74" s="179"/>
      <c r="W74" s="16"/>
      <c r="X74" s="8"/>
      <c r="Y74" s="8"/>
      <c r="Z74" s="8"/>
    </row>
    <row r="75" spans="1:26" ht="12.75" customHeight="1" x14ac:dyDescent="0.25">
      <c r="A75" s="165"/>
      <c r="B75" s="7"/>
      <c r="C75" s="17"/>
      <c r="D75" s="17"/>
      <c r="E75" s="17"/>
      <c r="F75" s="36"/>
      <c r="G75" s="180"/>
      <c r="H75" s="92"/>
      <c r="J75" s="177"/>
      <c r="K75" s="177"/>
      <c r="L75" s="177"/>
      <c r="M75" s="177"/>
      <c r="N75" s="176" t="s">
        <v>324</v>
      </c>
      <c r="O75" s="212">
        <v>2</v>
      </c>
      <c r="P75" s="182" t="s">
        <v>325</v>
      </c>
      <c r="Q75" s="177"/>
      <c r="R75" s="177"/>
      <c r="V75" s="179"/>
      <c r="W75" s="16"/>
      <c r="X75" s="8"/>
      <c r="Y75" s="8"/>
      <c r="Z75" s="8"/>
    </row>
    <row r="76" spans="1:26" ht="12.75" customHeight="1" x14ac:dyDescent="0.2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25">
      <c r="A77" s="165"/>
      <c r="B77" s="7"/>
      <c r="C77" s="17"/>
      <c r="D77" s="17"/>
      <c r="E77" s="17"/>
      <c r="F77" s="36"/>
      <c r="I77" s="92" t="s">
        <v>303</v>
      </c>
      <c r="J77" s="176" t="s">
        <v>304</v>
      </c>
      <c r="L77" s="177"/>
      <c r="M77" s="177"/>
      <c r="N77" s="177"/>
      <c r="O77" s="177"/>
      <c r="P77" s="177"/>
      <c r="Q77" s="177"/>
      <c r="R77" s="177"/>
      <c r="S77" s="92"/>
      <c r="T77" s="176"/>
      <c r="U77" s="178"/>
      <c r="V77" s="179"/>
      <c r="W77" s="16"/>
      <c r="X77" s="8"/>
      <c r="Y77" s="8"/>
      <c r="Z77" s="8"/>
    </row>
    <row r="78" spans="1:26" ht="12.75" customHeight="1" x14ac:dyDescent="0.25">
      <c r="A78" s="165"/>
      <c r="B78" s="7"/>
      <c r="C78" s="17"/>
      <c r="D78" s="17"/>
      <c r="E78" s="17"/>
      <c r="F78" s="36"/>
      <c r="G78" t="s">
        <v>99</v>
      </c>
      <c r="H78" t="s">
        <v>1130</v>
      </c>
      <c r="I78" s="176" t="s">
        <v>332</v>
      </c>
      <c r="J78" s="176" t="s">
        <v>329</v>
      </c>
      <c r="M78" s="177"/>
      <c r="N78" s="177" t="s">
        <v>1130</v>
      </c>
      <c r="O78" s="177" t="s">
        <v>330</v>
      </c>
      <c r="P78" s="183" t="s">
        <v>331</v>
      </c>
      <c r="Q78" s="177"/>
      <c r="U78" s="178"/>
      <c r="V78" s="179"/>
      <c r="W78" s="16"/>
      <c r="X78" s="8"/>
      <c r="Y78" s="8"/>
      <c r="Z78" s="8"/>
    </row>
    <row r="79" spans="1:26" ht="12.75" customHeight="1" x14ac:dyDescent="0.2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2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2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2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2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2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2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2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2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opLeftCell="A531" zoomScale="80" zoomScaleNormal="80" workbookViewId="0">
      <selection activeCell="A580" sqref="A580:XFD5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3" width="13.5703125" customWidth="1"/>
    <col min="14" max="14" width="13.710937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370</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344</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985</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983</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984</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1010</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3" t="s">
        <v>787</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107</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3" t="s">
        <v>345</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108</v>
      </c>
      <c r="I42" s="35" t="s">
        <v>844</v>
      </c>
      <c r="J42" s="35" t="s">
        <v>413</v>
      </c>
      <c r="K42" s="26" t="s">
        <v>812</v>
      </c>
      <c r="L42" s="26" t="s">
        <v>813</v>
      </c>
      <c r="M42" s="26" t="s">
        <v>814</v>
      </c>
      <c r="N42" s="35" t="s">
        <v>815</v>
      </c>
      <c r="O42" s="35" t="s">
        <v>816</v>
      </c>
      <c r="P42" s="35" t="s">
        <v>817</v>
      </c>
      <c r="Q42" s="35" t="s">
        <v>818</v>
      </c>
      <c r="R42" s="35" t="s">
        <v>819</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3" t="s">
        <v>275</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106</v>
      </c>
      <c r="I62" s="35" t="s">
        <v>844</v>
      </c>
      <c r="J62" s="35" t="s">
        <v>413</v>
      </c>
      <c r="K62" s="26" t="s">
        <v>812</v>
      </c>
      <c r="L62" s="26" t="s">
        <v>813</v>
      </c>
      <c r="M62" s="26" t="s">
        <v>814</v>
      </c>
      <c r="N62" s="35" t="s">
        <v>815</v>
      </c>
      <c r="O62" s="35" t="s">
        <v>816</v>
      </c>
      <c r="P62" s="35" t="s">
        <v>817</v>
      </c>
      <c r="Q62" s="35" t="s">
        <v>818</v>
      </c>
      <c r="R62" s="35" t="s">
        <v>819</v>
      </c>
      <c r="S62" s="35"/>
      <c r="T62" s="35" t="s">
        <v>106</v>
      </c>
      <c r="U62" s="35" t="s">
        <v>844</v>
      </c>
      <c r="V62" s="35" t="s">
        <v>413</v>
      </c>
      <c r="W62" s="26" t="s">
        <v>812</v>
      </c>
      <c r="X62" s="26" t="s">
        <v>813</v>
      </c>
      <c r="Y62" s="26" t="s">
        <v>814</v>
      </c>
      <c r="Z62" s="35" t="s">
        <v>815</v>
      </c>
      <c r="AA62" s="35" t="s">
        <v>816</v>
      </c>
      <c r="AB62" s="35" t="s">
        <v>817</v>
      </c>
      <c r="AC62" s="35" t="s">
        <v>818</v>
      </c>
      <c r="AD62" s="35" t="s">
        <v>819</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231</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9" t="s">
        <v>242</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929"/>
      <c r="H85" s="35" t="s">
        <v>1244</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243</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17"/>
      <c r="H101" s="17"/>
      <c r="I101" s="23" t="s">
        <v>399</v>
      </c>
      <c r="J101" s="23" t="s">
        <v>59</v>
      </c>
      <c r="K101" s="23" t="s">
        <v>60</v>
      </c>
      <c r="L101" s="23" t="s">
        <v>61</v>
      </c>
      <c r="M101" s="23" t="s">
        <v>62</v>
      </c>
      <c r="N101" s="23" t="s">
        <v>906</v>
      </c>
      <c r="O101" s="23" t="s">
        <v>907</v>
      </c>
      <c r="P101" s="23" t="s">
        <v>908</v>
      </c>
      <c r="Q101" s="23" t="s">
        <v>1200</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G102" s="34"/>
      <c r="H102" s="27" t="s">
        <v>226</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2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0999999999999996" customHeight="1" outlineLevel="1" x14ac:dyDescent="0.2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2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2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0999999999999996" customHeight="1" outlineLevel="1" thickBot="1" x14ac:dyDescent="0.3">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0999999999999996" customHeight="1" outlineLevel="1" x14ac:dyDescent="0.2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25">
      <c r="A111" s="6"/>
      <c r="B111" s="7"/>
      <c r="C111" s="12"/>
      <c r="D111" s="12"/>
      <c r="E111" s="12" t="s">
        <v>1</v>
      </c>
      <c r="F111" s="13"/>
      <c r="G111" s="14" t="s">
        <v>342</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2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2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2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25">
      <c r="A115" s="6"/>
      <c r="B115" s="7"/>
      <c r="C115" s="17"/>
      <c r="D115" s="17"/>
      <c r="E115" s="17"/>
      <c r="F115" s="17"/>
      <c r="G115" s="17"/>
      <c r="H115" s="22"/>
      <c r="I115" s="22"/>
      <c r="J115" s="22"/>
      <c r="K115" s="22"/>
      <c r="L115" s="22"/>
      <c r="M115" s="22"/>
      <c r="N115" s="22"/>
      <c r="O115" s="22"/>
      <c r="P115" s="22"/>
      <c r="Q115" s="22"/>
      <c r="R115" s="22"/>
      <c r="S115" s="22"/>
      <c r="T115" s="22"/>
      <c r="U115" s="22"/>
      <c r="V115" s="22"/>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25">
      <c r="A116" s="6"/>
      <c r="B116" s="7"/>
      <c r="C116" s="17"/>
      <c r="D116" s="17"/>
      <c r="E116" s="17"/>
      <c r="F116" s="17"/>
      <c r="G116" s="17"/>
      <c r="H116" s="943" t="s">
        <v>364</v>
      </c>
      <c r="I116" s="943"/>
      <c r="J116" s="943"/>
      <c r="K116" s="22"/>
      <c r="L116" s="22"/>
      <c r="M116" s="944" t="s">
        <v>1252</v>
      </c>
      <c r="N116" s="944"/>
      <c r="O116" s="944"/>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25">
      <c r="A117" s="6"/>
      <c r="B117" s="7"/>
      <c r="C117" s="17"/>
      <c r="D117" s="17"/>
      <c r="E117" s="17"/>
      <c r="F117" s="17"/>
      <c r="G117" s="17"/>
      <c r="H117" s="17"/>
      <c r="I117" s="17"/>
      <c r="J117" s="17"/>
      <c r="K117" s="17"/>
      <c r="L117" s="17"/>
      <c r="M117" s="17"/>
      <c r="N117" s="17"/>
      <c r="O117" s="17"/>
      <c r="P117" s="17"/>
      <c r="Q117" s="17"/>
      <c r="R117" s="17"/>
      <c r="S117" s="17"/>
      <c r="T117" s="17"/>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25">
      <c r="A118" s="6"/>
      <c r="B118" s="7"/>
      <c r="C118" s="17"/>
      <c r="D118" s="17"/>
      <c r="E118" s="17"/>
      <c r="F118" s="17"/>
      <c r="G118" s="23"/>
      <c r="H118" s="23" t="s">
        <v>66</v>
      </c>
      <c r="I118" s="23"/>
      <c r="J118" s="23"/>
      <c r="K118" s="23"/>
      <c r="L118" s="23"/>
      <c r="M118" s="24" t="s">
        <v>66</v>
      </c>
      <c r="N118" s="23"/>
      <c r="O118" s="23"/>
      <c r="P118" s="23"/>
      <c r="Q118" s="24"/>
      <c r="R118" s="24"/>
      <c r="S118" s="24"/>
      <c r="T118" s="24"/>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5" outlineLevel="1" x14ac:dyDescent="0.2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5" outlineLevel="1" x14ac:dyDescent="0.2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2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2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0999999999999996" customHeight="1" outlineLevel="1" x14ac:dyDescent="0.2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2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2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2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0999999999999996" customHeight="1" outlineLevel="1" thickBot="1" x14ac:dyDescent="0.3">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0999999999999996" customHeight="1" outlineLevel="1" x14ac:dyDescent="0.2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25">
      <c r="A129" s="6"/>
      <c r="B129" s="7"/>
      <c r="C129" s="12"/>
      <c r="D129" s="12"/>
      <c r="E129" s="12" t="s">
        <v>1</v>
      </c>
      <c r="F129" s="13"/>
      <c r="G129" s="14" t="s">
        <v>1250</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25">
      <c r="A130" s="6"/>
      <c r="B130" s="7"/>
      <c r="C130" s="12"/>
      <c r="D130" s="12"/>
      <c r="E130" s="17"/>
      <c r="F130" s="13"/>
      <c r="G130" s="18"/>
      <c r="H130" s="13"/>
      <c r="I130" s="13"/>
      <c r="J130" s="13" t="s">
        <v>271</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2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2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2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25">
      <c r="A134" s="6"/>
      <c r="B134" s="7"/>
      <c r="C134" s="17"/>
      <c r="D134" s="17"/>
      <c r="E134" s="17"/>
      <c r="F134" s="17"/>
      <c r="G134" s="17"/>
      <c r="H134" s="942" t="s">
        <v>364</v>
      </c>
      <c r="I134" s="942"/>
      <c r="J134" s="942"/>
      <c r="K134" s="22"/>
      <c r="L134" s="22"/>
      <c r="M134" s="22"/>
      <c r="N134" s="22"/>
      <c r="O134" s="53" t="s">
        <v>277</v>
      </c>
      <c r="P134" s="53"/>
      <c r="Q134" s="53"/>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25">
      <c r="A135" s="6"/>
      <c r="B135" s="7"/>
      <c r="C135" s="17"/>
      <c r="D135" s="17"/>
      <c r="E135" s="17"/>
      <c r="F135" s="17"/>
      <c r="G135" s="17"/>
      <c r="H135" s="935" t="str">
        <f>INDEX($G$554:$G$561,MATCH(H136,$H$554:$H$561,0))</f>
        <v>super</v>
      </c>
      <c r="I135" s="935" t="str">
        <f>INDEX($G$554:$G$561,MATCH(I136,$H$554:$H$561,0))</f>
        <v>mop</v>
      </c>
      <c r="J135" s="22"/>
      <c r="K135" s="22"/>
      <c r="L135" s="22"/>
      <c r="M135" s="22"/>
      <c r="N135" s="22"/>
      <c r="O135" s="935" t="str">
        <f>INDEX($G$554:$G$561,MATCH(O136,$H$554:$H$561,0))</f>
        <v>super</v>
      </c>
      <c r="P135" s="935" t="str">
        <f>INDEX($G$554:$G$561,MATCH(P136,$H$554:$H$561,0))</f>
        <v>mop</v>
      </c>
      <c r="Q135" s="22"/>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25">
      <c r="A136" s="6"/>
      <c r="B136" s="7"/>
      <c r="C136" s="17"/>
      <c r="D136" s="17"/>
      <c r="E136" s="17"/>
      <c r="F136" s="17"/>
      <c r="G136" s="23"/>
      <c r="H136" s="24" t="s">
        <v>1259</v>
      </c>
      <c r="I136" s="24" t="s">
        <v>1258</v>
      </c>
      <c r="J136" s="24"/>
      <c r="K136" s="22" t="s">
        <v>1251</v>
      </c>
      <c r="L136" s="24"/>
      <c r="M136" s="24"/>
      <c r="N136" s="24"/>
      <c r="O136" s="24" t="s">
        <v>1259</v>
      </c>
      <c r="P136" s="24" t="s">
        <v>1258</v>
      </c>
      <c r="Q136" s="24"/>
      <c r="R136" s="22" t="s">
        <v>1251</v>
      </c>
      <c r="S136" s="22"/>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5" outlineLevel="1" x14ac:dyDescent="0.25">
      <c r="A137" s="6"/>
      <c r="B137" s="7"/>
      <c r="C137" s="17"/>
      <c r="D137" s="17"/>
      <c r="E137" s="17"/>
      <c r="F137" s="26"/>
      <c r="G137" s="936"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5" outlineLevel="1" x14ac:dyDescent="0.25">
      <c r="A138" s="6"/>
      <c r="B138" s="7"/>
      <c r="C138" s="17"/>
      <c r="D138" s="17"/>
      <c r="E138" s="17"/>
      <c r="F138" s="26"/>
      <c r="G138" s="936" t="str">
        <f>General!J18</f>
        <v>ar</v>
      </c>
      <c r="H138" s="226">
        <v>85</v>
      </c>
      <c r="I138" s="226">
        <v>30</v>
      </c>
      <c r="J138" s="728" t="str">
        <f t="shared" ref="J138:J155" si="4">$G138</f>
        <v>ar</v>
      </c>
      <c r="K138" s="226">
        <v>0</v>
      </c>
      <c r="N138" s="42" t="str">
        <f t="shared" ref="N138:N155" si="5">$G138</f>
        <v>ar</v>
      </c>
      <c r="O138" s="226">
        <v>0.5</v>
      </c>
      <c r="P138" s="226">
        <v>0.5</v>
      </c>
      <c r="Q138" s="728" t="str">
        <f t="shared" ref="Q138:Q155" si="6">$G138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5" outlineLevel="1" x14ac:dyDescent="0.25">
      <c r="A139" s="6"/>
      <c r="B139" s="7"/>
      <c r="C139" s="17"/>
      <c r="D139" s="17"/>
      <c r="E139" s="17"/>
      <c r="F139" s="26"/>
      <c r="G139" s="936" t="str">
        <f>General!J19</f>
        <v>a2</v>
      </c>
      <c r="H139" s="226">
        <v>0</v>
      </c>
      <c r="I139" s="226">
        <v>0</v>
      </c>
      <c r="J139" s="728" t="str">
        <f t="shared" si="4"/>
        <v>a2</v>
      </c>
      <c r="K139" s="226">
        <v>0</v>
      </c>
      <c r="N139" s="42" t="str">
        <f t="shared" si="5"/>
        <v>a2</v>
      </c>
      <c r="O139" s="226">
        <v>0</v>
      </c>
      <c r="P139" s="226">
        <v>0</v>
      </c>
      <c r="Q139" s="728" t="str">
        <f t="shared" si="6"/>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5" outlineLevel="1" x14ac:dyDescent="0.25">
      <c r="A140" s="6"/>
      <c r="B140" s="7"/>
      <c r="C140" s="17"/>
      <c r="D140" s="17"/>
      <c r="E140" s="17"/>
      <c r="F140" s="26"/>
      <c r="G140" s="936" t="str">
        <f>General!J20</f>
        <v>m</v>
      </c>
      <c r="H140" s="226">
        <v>60</v>
      </c>
      <c r="I140" s="226">
        <v>30</v>
      </c>
      <c r="J140" s="728" t="str">
        <f t="shared" si="4"/>
        <v>m</v>
      </c>
      <c r="K140" s="226">
        <v>0</v>
      </c>
      <c r="N140" s="42" t="str">
        <f t="shared" si="5"/>
        <v>m</v>
      </c>
      <c r="O140" s="226">
        <v>0.5</v>
      </c>
      <c r="P140" s="226">
        <v>0.5</v>
      </c>
      <c r="Q140" s="728" t="str">
        <f t="shared" si="6"/>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5" outlineLevel="1" x14ac:dyDescent="0.25">
      <c r="A141" s="6"/>
      <c r="B141" s="7"/>
      <c r="C141" s="17"/>
      <c r="D141" s="17"/>
      <c r="E141" s="17"/>
      <c r="F141" s="26"/>
      <c r="G141" s="936" t="str">
        <f>General!J21</f>
        <v>j</v>
      </c>
      <c r="H141" s="226">
        <v>60</v>
      </c>
      <c r="I141" s="226">
        <v>30</v>
      </c>
      <c r="J141" s="728" t="str">
        <f t="shared" si="4"/>
        <v>j</v>
      </c>
      <c r="K141" s="226">
        <v>0</v>
      </c>
      <c r="N141" s="42" t="str">
        <f t="shared" si="5"/>
        <v>j</v>
      </c>
      <c r="O141" s="226">
        <v>0.5</v>
      </c>
      <c r="P141" s="226">
        <v>0.5</v>
      </c>
      <c r="Q141" s="728" t="str">
        <f t="shared" si="6"/>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5" outlineLevel="1" x14ac:dyDescent="0.25">
      <c r="A142" s="6"/>
      <c r="B142" s="7"/>
      <c r="C142" s="17"/>
      <c r="D142" s="17"/>
      <c r="E142" s="17"/>
      <c r="F142" s="26"/>
      <c r="G142" s="936" t="str">
        <f>General!J22</f>
        <v>jc</v>
      </c>
      <c r="H142" s="718">
        <f>H143*$T$642+H141*(1-$T$642)</f>
        <v>62.5</v>
      </c>
      <c r="I142" s="718">
        <f>I143*$T$642+I141*(1-$T$642)</f>
        <v>30</v>
      </c>
      <c r="J142" s="728" t="str">
        <f t="shared" si="4"/>
        <v>jc</v>
      </c>
      <c r="K142" s="226">
        <v>0</v>
      </c>
      <c r="N142" s="42" t="str">
        <f t="shared" si="5"/>
        <v>jc</v>
      </c>
      <c r="O142" s="718">
        <f>O143*$T$642+O141*(1-$T$642)</f>
        <v>0.5</v>
      </c>
      <c r="P142" s="718">
        <f>P143*$T$642+P141*(1-$T$642)</f>
        <v>0.5</v>
      </c>
      <c r="Q142" s="728" t="str">
        <f t="shared" si="6"/>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5" outlineLevel="1" x14ac:dyDescent="0.25">
      <c r="A143" s="6"/>
      <c r="B143" s="7"/>
      <c r="C143" s="17"/>
      <c r="D143" s="17"/>
      <c r="E143" s="17"/>
      <c r="F143" s="26"/>
      <c r="G143" s="936" t="str">
        <f>General!J23</f>
        <v>jr</v>
      </c>
      <c r="H143" s="226">
        <v>85</v>
      </c>
      <c r="I143" s="226">
        <v>30</v>
      </c>
      <c r="J143" s="728" t="str">
        <f t="shared" si="4"/>
        <v>jr</v>
      </c>
      <c r="K143" s="226">
        <v>0</v>
      </c>
      <c r="N143" s="42" t="str">
        <f t="shared" si="5"/>
        <v>jr</v>
      </c>
      <c r="O143" s="226">
        <v>0.5</v>
      </c>
      <c r="P143" s="226">
        <v>0.5</v>
      </c>
      <c r="Q143" s="728" t="str">
        <f t="shared" si="6"/>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5" outlineLevel="1" x14ac:dyDescent="0.25">
      <c r="A144" s="6"/>
      <c r="B144" s="7"/>
      <c r="C144" s="17"/>
      <c r="D144" s="17"/>
      <c r="E144" s="17"/>
      <c r="F144" s="26"/>
      <c r="G144" s="936" t="str">
        <f>General!J24</f>
        <v>s</v>
      </c>
      <c r="H144" s="226">
        <v>60</v>
      </c>
      <c r="I144" s="226">
        <v>30</v>
      </c>
      <c r="J144" s="728" t="str">
        <f t="shared" si="4"/>
        <v>s</v>
      </c>
      <c r="K144" s="226">
        <v>0</v>
      </c>
      <c r="N144" s="42" t="str">
        <f t="shared" si="5"/>
        <v>s</v>
      </c>
      <c r="O144" s="226">
        <v>0.5</v>
      </c>
      <c r="P144" s="226">
        <v>0.5</v>
      </c>
      <c r="Q144" s="728" t="str">
        <f t="shared" si="6"/>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5" outlineLevel="1" x14ac:dyDescent="0.25">
      <c r="A145" s="6"/>
      <c r="B145" s="7"/>
      <c r="C145" s="17"/>
      <c r="D145" s="17"/>
      <c r="E145" s="17"/>
      <c r="F145" s="26"/>
      <c r="G145" s="936" t="str">
        <f>General!J25</f>
        <v>sp</v>
      </c>
      <c r="H145" s="226">
        <v>60</v>
      </c>
      <c r="I145" s="226">
        <v>30</v>
      </c>
      <c r="J145" s="728" t="str">
        <f t="shared" si="4"/>
        <v>sp</v>
      </c>
      <c r="K145" s="226">
        <v>0</v>
      </c>
      <c r="N145" s="42" t="str">
        <f t="shared" si="5"/>
        <v>sp</v>
      </c>
      <c r="O145" s="226">
        <v>0.5</v>
      </c>
      <c r="P145" s="226">
        <v>0.5</v>
      </c>
      <c r="Q145" s="728" t="str">
        <f t="shared" si="6"/>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5" outlineLevel="1" x14ac:dyDescent="0.25">
      <c r="A146" s="6"/>
      <c r="B146" s="7"/>
      <c r="C146" s="17"/>
      <c r="D146" s="17"/>
      <c r="E146" s="17"/>
      <c r="F146" s="26"/>
      <c r="G146" s="936" t="str">
        <f>General!J26</f>
        <v>sr</v>
      </c>
      <c r="H146" s="226">
        <v>85</v>
      </c>
      <c r="I146" s="226">
        <v>30</v>
      </c>
      <c r="J146" s="728" t="str">
        <f t="shared" si="4"/>
        <v>sr</v>
      </c>
      <c r="K146" s="226">
        <v>0</v>
      </c>
      <c r="N146" s="42" t="str">
        <f t="shared" si="5"/>
        <v>sr</v>
      </c>
      <c r="O146" s="226">
        <v>0.5</v>
      </c>
      <c r="P146" s="226">
        <v>0.5</v>
      </c>
      <c r="Q146" s="728" t="str">
        <f t="shared" si="6"/>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5" outlineLevel="1" x14ac:dyDescent="0.25">
      <c r="A147" s="6"/>
      <c r="B147" s="7"/>
      <c r="C147" s="17"/>
      <c r="D147" s="17"/>
      <c r="E147" s="17"/>
      <c r="F147" s="26"/>
      <c r="G147" s="936" t="str">
        <f>General!J27</f>
        <v>t</v>
      </c>
      <c r="H147" s="226">
        <v>60</v>
      </c>
      <c r="I147" s="226">
        <v>30</v>
      </c>
      <c r="J147" s="728" t="str">
        <f t="shared" si="4"/>
        <v>t</v>
      </c>
      <c r="K147" s="226">
        <v>0</v>
      </c>
      <c r="N147" s="42" t="str">
        <f t="shared" si="5"/>
        <v>t</v>
      </c>
      <c r="O147" s="226">
        <v>0.5</v>
      </c>
      <c r="P147" s="226">
        <v>0.5</v>
      </c>
      <c r="Q147" s="728" t="str">
        <f t="shared" si="6"/>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5" outlineLevel="1" x14ac:dyDescent="0.25">
      <c r="A148" s="6"/>
      <c r="B148" s="7"/>
      <c r="C148" s="17"/>
      <c r="D148" s="17"/>
      <c r="E148" s="17"/>
      <c r="F148" s="26"/>
      <c r="G148" s="936" t="str">
        <f>General!J28</f>
        <v>tc</v>
      </c>
      <c r="H148" s="718">
        <f>H149*$T$656+H147*(1-$T$656)</f>
        <v>62.5</v>
      </c>
      <c r="I148" s="718">
        <f>I149*$T$656+I147*(1-$T$656)</f>
        <v>30</v>
      </c>
      <c r="J148" s="728" t="str">
        <f t="shared" si="4"/>
        <v>tc</v>
      </c>
      <c r="K148" s="226">
        <v>0</v>
      </c>
      <c r="N148" s="42" t="str">
        <f t="shared" si="5"/>
        <v>tc</v>
      </c>
      <c r="O148" s="718">
        <f>O149*$T$656+O147*(1-$T$656)</f>
        <v>0.5</v>
      </c>
      <c r="P148" s="718">
        <f>P149*$T$656+P147*(1-$T$656)</f>
        <v>0.5</v>
      </c>
      <c r="Q148" s="728" t="str">
        <f t="shared" si="6"/>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5" outlineLevel="1" x14ac:dyDescent="0.25">
      <c r="A149" s="6"/>
      <c r="B149" s="7"/>
      <c r="C149" s="17"/>
      <c r="D149" s="17"/>
      <c r="E149" s="17"/>
      <c r="F149" s="26"/>
      <c r="G149" s="936" t="str">
        <f>General!J29</f>
        <v>tr</v>
      </c>
      <c r="H149" s="226">
        <v>85</v>
      </c>
      <c r="I149" s="226">
        <v>30</v>
      </c>
      <c r="J149" s="728" t="str">
        <f t="shared" si="4"/>
        <v>tr</v>
      </c>
      <c r="K149" s="226">
        <v>0</v>
      </c>
      <c r="N149" s="42" t="str">
        <f t="shared" si="5"/>
        <v>tr</v>
      </c>
      <c r="O149" s="226">
        <v>0.5</v>
      </c>
      <c r="P149" s="226">
        <v>0.5</v>
      </c>
      <c r="Q149" s="728" t="str">
        <f t="shared" si="6"/>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5" outlineLevel="1" x14ac:dyDescent="0.25">
      <c r="A150" s="6"/>
      <c r="B150" s="7"/>
      <c r="C150" s="17"/>
      <c r="D150" s="17"/>
      <c r="E150" s="17"/>
      <c r="F150" s="26"/>
      <c r="G150" s="936" t="str">
        <f>General!J30</f>
        <v>u</v>
      </c>
      <c r="H150" s="226">
        <v>60</v>
      </c>
      <c r="I150" s="226">
        <v>30</v>
      </c>
      <c r="J150" s="728" t="str">
        <f t="shared" si="4"/>
        <v>u</v>
      </c>
      <c r="K150" s="226">
        <v>0</v>
      </c>
      <c r="N150" s="42" t="str">
        <f t="shared" si="5"/>
        <v>u</v>
      </c>
      <c r="O150" s="226">
        <v>0.5</v>
      </c>
      <c r="P150" s="226">
        <v>0.5</v>
      </c>
      <c r="Q150" s="728" t="str">
        <f t="shared" si="6"/>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5" outlineLevel="1" x14ac:dyDescent="0.25">
      <c r="A151" s="6"/>
      <c r="B151" s="7"/>
      <c r="C151" s="17"/>
      <c r="D151" s="17"/>
      <c r="E151" s="17"/>
      <c r="F151" s="26"/>
      <c r="G151" s="936" t="str">
        <f>General!J31</f>
        <v>uc</v>
      </c>
      <c r="H151" s="718">
        <f>H152*$T$659+H150*(1-$T$659)</f>
        <v>62.5</v>
      </c>
      <c r="I151" s="718">
        <f>I152*$T$659+I150*(1-$T$659)</f>
        <v>30</v>
      </c>
      <c r="J151" s="728" t="str">
        <f t="shared" si="4"/>
        <v>uc</v>
      </c>
      <c r="K151" s="226">
        <v>0</v>
      </c>
      <c r="N151" s="42" t="str">
        <f t="shared" si="5"/>
        <v>uc</v>
      </c>
      <c r="O151" s="718">
        <f>O152*$T$659+O150*(1-$T$659)</f>
        <v>0.5</v>
      </c>
      <c r="P151" s="718">
        <f>P152*$T$659+P150*(1-$T$659)</f>
        <v>0.5</v>
      </c>
      <c r="Q151" s="728" t="str">
        <f t="shared" si="6"/>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5" outlineLevel="1" x14ac:dyDescent="0.25">
      <c r="A152" s="6"/>
      <c r="B152" s="7"/>
      <c r="C152" s="17"/>
      <c r="D152" s="17"/>
      <c r="E152" s="17"/>
      <c r="F152" s="26"/>
      <c r="G152" s="936" t="str">
        <f>General!J32</f>
        <v>ur</v>
      </c>
      <c r="H152" s="226">
        <v>85</v>
      </c>
      <c r="I152" s="226">
        <v>30</v>
      </c>
      <c r="J152" s="728" t="str">
        <f t="shared" si="4"/>
        <v>ur</v>
      </c>
      <c r="K152" s="226">
        <v>0</v>
      </c>
      <c r="N152" s="42" t="str">
        <f t="shared" si="5"/>
        <v>ur</v>
      </c>
      <c r="O152" s="226">
        <v>0.5</v>
      </c>
      <c r="P152" s="226">
        <v>0.5</v>
      </c>
      <c r="Q152" s="728" t="str">
        <f t="shared" si="6"/>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5" outlineLevel="1" x14ac:dyDescent="0.25">
      <c r="A153" s="6"/>
      <c r="B153" s="7"/>
      <c r="C153" s="17"/>
      <c r="D153" s="17"/>
      <c r="E153" s="17"/>
      <c r="F153" s="26"/>
      <c r="G153" s="936" t="str">
        <f>General!J33</f>
        <v>x</v>
      </c>
      <c r="H153" s="226">
        <v>60</v>
      </c>
      <c r="I153" s="226">
        <v>30</v>
      </c>
      <c r="J153" s="728" t="str">
        <f t="shared" si="4"/>
        <v>x</v>
      </c>
      <c r="K153" s="226">
        <v>0</v>
      </c>
      <c r="N153" s="42" t="str">
        <f t="shared" si="5"/>
        <v>x</v>
      </c>
      <c r="O153" s="226">
        <v>0.5</v>
      </c>
      <c r="P153" s="226">
        <v>0.5</v>
      </c>
      <c r="Q153" s="728" t="str">
        <f t="shared" si="6"/>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5" outlineLevel="1" x14ac:dyDescent="0.25">
      <c r="A154" s="6"/>
      <c r="B154" s="7"/>
      <c r="C154" s="17"/>
      <c r="D154" s="17"/>
      <c r="E154" s="17"/>
      <c r="F154" s="26"/>
      <c r="G154" s="936" t="str">
        <f>General!J34</f>
        <v>xc</v>
      </c>
      <c r="H154" s="718">
        <f>H155*$T$665+H153*(1-$T$665)</f>
        <v>62.5</v>
      </c>
      <c r="I154" s="718">
        <f>I155*$T$665+I153*(1-$T$665)</f>
        <v>30</v>
      </c>
      <c r="J154" s="728" t="str">
        <f t="shared" si="4"/>
        <v>xc</v>
      </c>
      <c r="K154" s="226">
        <v>0</v>
      </c>
      <c r="N154" s="42" t="str">
        <f t="shared" si="5"/>
        <v>xc</v>
      </c>
      <c r="O154" s="718">
        <f>O155*$T$665+O153*(1-$T$665)</f>
        <v>0.5</v>
      </c>
      <c r="P154" s="718">
        <f>P155*$T$665+P153*(1-$T$665)</f>
        <v>0.5</v>
      </c>
      <c r="Q154" s="728" t="str">
        <f t="shared" si="6"/>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5" outlineLevel="1" x14ac:dyDescent="0.25">
      <c r="A155" s="6"/>
      <c r="B155" s="7"/>
      <c r="C155" s="17"/>
      <c r="D155" s="17"/>
      <c r="E155" s="17"/>
      <c r="F155" s="26"/>
      <c r="G155" s="936" t="str">
        <f>General!J35</f>
        <v>xr</v>
      </c>
      <c r="H155" s="226">
        <v>85</v>
      </c>
      <c r="I155" s="226">
        <v>30</v>
      </c>
      <c r="J155" s="728" t="str">
        <f t="shared" si="4"/>
        <v>xr</v>
      </c>
      <c r="K155" s="226">
        <v>0</v>
      </c>
      <c r="N155" s="42" t="str">
        <f t="shared" si="5"/>
        <v>xr</v>
      </c>
      <c r="O155" s="226">
        <v>0.5</v>
      </c>
      <c r="P155" s="226">
        <v>0.5</v>
      </c>
      <c r="Q155" s="728" t="str">
        <f t="shared" si="6"/>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5" outlineLevel="1" x14ac:dyDescent="0.2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2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2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0999999999999996" customHeight="1" outlineLevel="1" x14ac:dyDescent="0.2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2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2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2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0999999999999996" customHeight="1" outlineLevel="1" thickBot="1" x14ac:dyDescent="0.3">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0999999999999996" customHeight="1" outlineLevel="1" x14ac:dyDescent="0.2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25">
      <c r="A165" s="6"/>
      <c r="B165" s="7"/>
      <c r="C165" s="12"/>
      <c r="D165" s="12"/>
      <c r="E165" s="12" t="s">
        <v>1</v>
      </c>
      <c r="F165" s="13"/>
      <c r="G165" s="14" t="s">
        <v>346</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25">
      <c r="A166" s="6"/>
      <c r="B166" s="7"/>
      <c r="C166" s="12"/>
      <c r="D166" s="12"/>
      <c r="E166" s="17"/>
      <c r="F166" s="13"/>
      <c r="G166" s="18"/>
      <c r="H166" s="13"/>
      <c r="I166" s="194" t="s">
        <v>347</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2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2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2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2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2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2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2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25">
      <c r="A174" s="6"/>
      <c r="B174" s="7"/>
      <c r="C174" s="17"/>
      <c r="D174" s="17"/>
      <c r="E174" s="17"/>
      <c r="F174" s="17"/>
      <c r="G174" s="17"/>
      <c r="H174" s="17"/>
      <c r="I174" s="22"/>
      <c r="J174" s="22"/>
      <c r="K174" s="22"/>
      <c r="L174" s="22"/>
      <c r="M174" s="22"/>
      <c r="N174" s="195" t="s">
        <v>354</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25">
      <c r="A175" s="6"/>
      <c r="B175" s="7"/>
      <c r="C175" s="17"/>
      <c r="D175" s="17"/>
      <c r="E175" s="17"/>
      <c r="F175" s="17"/>
      <c r="G175" s="17"/>
      <c r="H175" s="17"/>
      <c r="I175" s="17" t="s">
        <v>271</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2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25">
      <c r="A177" s="6"/>
      <c r="B177" s="7"/>
      <c r="C177" s="17"/>
      <c r="D177" s="17"/>
      <c r="E177" s="17"/>
      <c r="F177" s="17"/>
      <c r="G177" s="17"/>
      <c r="H177" s="23" t="s">
        <v>353</v>
      </c>
      <c r="I177" s="23" t="s">
        <v>352</v>
      </c>
      <c r="J177" s="23" t="s">
        <v>350</v>
      </c>
      <c r="K177" s="23" t="s">
        <v>351</v>
      </c>
      <c r="L177" s="23" t="s">
        <v>349</v>
      </c>
      <c r="M177" s="23" t="s">
        <v>348</v>
      </c>
      <c r="N177" s="22" t="s">
        <v>840</v>
      </c>
      <c r="O177" s="22"/>
      <c r="P177" s="22"/>
      <c r="Q177" s="22" t="s">
        <v>811</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5" outlineLevel="1" x14ac:dyDescent="0.25">
      <c r="A178" s="6"/>
      <c r="B178" s="7"/>
      <c r="C178" s="17"/>
      <c r="D178" s="17"/>
      <c r="E178" s="17"/>
      <c r="F178" s="26"/>
      <c r="G178" t="str">
        <f t="shared" ref="G178:G220" si="7">_xlfn.CONCAT(H178:M178)</f>
        <v>AAAA2A1a</v>
      </c>
      <c r="H178" s="720" t="s">
        <v>23</v>
      </c>
      <c r="I178" s="720" t="s">
        <v>23</v>
      </c>
      <c r="J178" s="720" t="s">
        <v>23</v>
      </c>
      <c r="K178" s="720" t="s">
        <v>1234</v>
      </c>
      <c r="L178" s="720" t="s">
        <v>232</v>
      </c>
      <c r="M178" s="721" t="s">
        <v>74</v>
      </c>
      <c r="N178" t="b">
        <f>AND(COUNTIF(G189:$G$220,G178))</f>
        <v>0</v>
      </c>
      <c r="O178" s="33" t="s">
        <v>23</v>
      </c>
      <c r="Q178" s="247" t="b">
        <v>1</v>
      </c>
      <c r="AX178" s="16"/>
      <c r="AY178" s="8"/>
      <c r="AZ178" s="8"/>
      <c r="BA178" s="8"/>
    </row>
    <row r="179" spans="1:53" ht="15" outlineLevel="1" x14ac:dyDescent="0.25">
      <c r="A179" s="6"/>
      <c r="B179" s="7"/>
      <c r="C179" s="17"/>
      <c r="D179" s="17"/>
      <c r="E179" s="17"/>
      <c r="F179" s="26"/>
      <c r="G179" t="str">
        <f t="shared" si="7"/>
        <v>GGGGAg1a2</v>
      </c>
      <c r="H179" s="720" t="s">
        <v>159</v>
      </c>
      <c r="I179" s="720" t="s">
        <v>159</v>
      </c>
      <c r="J179" s="720" t="s">
        <v>159</v>
      </c>
      <c r="K179" s="720" t="s">
        <v>159</v>
      </c>
      <c r="L179" s="720" t="s">
        <v>1230</v>
      </c>
      <c r="M179" s="721" t="s">
        <v>846</v>
      </c>
      <c r="N179" t="b">
        <f>AND(COUNTIF(G190:$G$224,G179))</f>
        <v>0</v>
      </c>
      <c r="O179" s="33" t="s">
        <v>1206</v>
      </c>
      <c r="Q179" s="247" t="b">
        <v>1</v>
      </c>
      <c r="AX179" s="16"/>
      <c r="AY179" s="8"/>
      <c r="AZ179" s="8"/>
      <c r="BA179" s="8"/>
    </row>
    <row r="180" spans="1:53" ht="15" outlineLevel="1" x14ac:dyDescent="0.25">
      <c r="A180" s="6"/>
      <c r="B180" s="7"/>
      <c r="C180" s="17"/>
      <c r="D180" s="17"/>
      <c r="E180" s="17"/>
      <c r="F180" s="26"/>
      <c r="G180" t="str">
        <f t="shared" ref="G180" si="8">_xlfn.CONCAT(H180:M180)</f>
        <v>GGGGSg1a2</v>
      </c>
      <c r="H180" s="720" t="s">
        <v>159</v>
      </c>
      <c r="I180" s="720" t="s">
        <v>159</v>
      </c>
      <c r="J180" s="720" t="s">
        <v>159</v>
      </c>
      <c r="K180" s="720" t="s">
        <v>159</v>
      </c>
      <c r="L180" s="720" t="s">
        <v>1232</v>
      </c>
      <c r="M180" s="721" t="s">
        <v>846</v>
      </c>
      <c r="N180" t="b">
        <f>AND(COUNTIF(G190:$G$224,G180))</f>
        <v>0</v>
      </c>
      <c r="O180" s="33" t="s">
        <v>1206</v>
      </c>
      <c r="Q180" s="247" t="b">
        <v>1</v>
      </c>
      <c r="AX180" s="16"/>
      <c r="AY180" s="8"/>
      <c r="AZ180" s="8"/>
      <c r="BA180" s="8"/>
    </row>
    <row r="181" spans="1:53" ht="15" outlineLevel="1" x14ac:dyDescent="0.25">
      <c r="A181" s="6"/>
      <c r="B181" s="7"/>
      <c r="C181" s="17"/>
      <c r="D181" s="17"/>
      <c r="E181" s="17"/>
      <c r="F181" s="26"/>
      <c r="G181" t="str">
        <f t="shared" si="7"/>
        <v>GGGAg2Na2</v>
      </c>
      <c r="H181" s="720" t="s">
        <v>159</v>
      </c>
      <c r="I181" s="720" t="s">
        <v>159</v>
      </c>
      <c r="J181" s="720" t="s">
        <v>159</v>
      </c>
      <c r="K181" s="720" t="s">
        <v>1233</v>
      </c>
      <c r="L181" s="720" t="s">
        <v>81</v>
      </c>
      <c r="M181" s="721" t="s">
        <v>846</v>
      </c>
      <c r="N181" t="b">
        <f>AND(COUNTIF(G191:$G$224,G181))</f>
        <v>0</v>
      </c>
      <c r="O181" s="33" t="s">
        <v>1206</v>
      </c>
      <c r="Q181" s="247" t="b">
        <v>1</v>
      </c>
      <c r="AX181" s="16"/>
      <c r="AY181" s="8"/>
      <c r="AZ181" s="8"/>
      <c r="BA181" s="8"/>
    </row>
    <row r="182" spans="1:53" ht="15" outlineLevel="1" x14ac:dyDescent="0.25">
      <c r="A182" s="6"/>
      <c r="B182" s="7"/>
      <c r="C182" s="17"/>
      <c r="D182" s="17"/>
      <c r="E182" s="17"/>
      <c r="F182" s="26"/>
      <c r="G182" t="str">
        <f t="shared" si="7"/>
        <v>GGGAg2Ea2</v>
      </c>
      <c r="H182" s="720" t="s">
        <v>159</v>
      </c>
      <c r="I182" s="720" t="s">
        <v>159</v>
      </c>
      <c r="J182" s="720" t="s">
        <v>159</v>
      </c>
      <c r="K182" s="720" t="s">
        <v>1233</v>
      </c>
      <c r="L182" s="720" t="s">
        <v>82</v>
      </c>
      <c r="M182" s="721" t="s">
        <v>846</v>
      </c>
      <c r="N182" t="b">
        <f>AND(COUNTIF(G192:$G$224,G182))</f>
        <v>0</v>
      </c>
      <c r="O182" s="33" t="s">
        <v>1206</v>
      </c>
      <c r="Q182" s="247" t="b">
        <v>1</v>
      </c>
      <c r="AX182" s="16"/>
      <c r="AY182" s="8"/>
      <c r="AZ182" s="8"/>
      <c r="BA182" s="8"/>
    </row>
    <row r="183" spans="1:53" ht="15" outlineLevel="1" x14ac:dyDescent="0.25">
      <c r="A183" s="6"/>
      <c r="B183" s="7"/>
      <c r="C183" s="17"/>
      <c r="D183" s="17"/>
      <c r="E183" s="17"/>
      <c r="F183" s="26"/>
      <c r="G183" t="str">
        <f t="shared" si="7"/>
        <v>GGGAg2OFa2</v>
      </c>
      <c r="H183" s="720" t="s">
        <v>159</v>
      </c>
      <c r="I183" s="720" t="s">
        <v>159</v>
      </c>
      <c r="J183" s="720" t="s">
        <v>159</v>
      </c>
      <c r="K183" s="720" t="s">
        <v>1233</v>
      </c>
      <c r="L183" s="720" t="s">
        <v>160</v>
      </c>
      <c r="M183" s="721" t="s">
        <v>846</v>
      </c>
      <c r="N183" t="b">
        <f>AND(COUNTIF(G193:$G$224,G183))</f>
        <v>0</v>
      </c>
      <c r="O183" s="33" t="s">
        <v>1206</v>
      </c>
      <c r="Q183" s="247" t="b">
        <v>1</v>
      </c>
      <c r="AX183" s="16"/>
      <c r="AY183" s="8"/>
      <c r="AZ183" s="8"/>
      <c r="BA183" s="8"/>
    </row>
    <row r="184" spans="1:53" ht="15" outlineLevel="1" x14ac:dyDescent="0.25">
      <c r="A184" s="6"/>
      <c r="B184" s="7"/>
      <c r="C184" s="17"/>
      <c r="D184" s="17"/>
      <c r="E184" s="17"/>
      <c r="F184" s="26"/>
      <c r="G184" t="str">
        <f t="shared" si="7"/>
        <v>GGGC1Na2</v>
      </c>
      <c r="H184" s="720" t="s">
        <v>159</v>
      </c>
      <c r="I184" s="720" t="s">
        <v>159</v>
      </c>
      <c r="J184" s="720" t="s">
        <v>159</v>
      </c>
      <c r="K184" s="720" t="s">
        <v>233</v>
      </c>
      <c r="L184" s="720" t="s">
        <v>81</v>
      </c>
      <c r="M184" s="721" t="s">
        <v>846</v>
      </c>
      <c r="N184" t="b">
        <f>AND(COUNTIF(G194:$G$224,G184))</f>
        <v>0</v>
      </c>
      <c r="O184" s="33" t="s">
        <v>1206</v>
      </c>
      <c r="Q184" s="247" t="b">
        <v>1</v>
      </c>
      <c r="AX184" s="16"/>
      <c r="AY184" s="8"/>
      <c r="AZ184" s="8"/>
      <c r="BA184" s="8"/>
    </row>
    <row r="185" spans="1:53" ht="15" outlineLevel="1" x14ac:dyDescent="0.25">
      <c r="A185" s="6"/>
      <c r="B185" s="7"/>
      <c r="C185" s="17"/>
      <c r="D185" s="17"/>
      <c r="E185" s="17"/>
      <c r="F185" s="26"/>
      <c r="G185" t="str">
        <f t="shared" si="7"/>
        <v>GGGC1Ea2</v>
      </c>
      <c r="H185" s="720" t="s">
        <v>159</v>
      </c>
      <c r="I185" s="720" t="s">
        <v>159</v>
      </c>
      <c r="J185" s="720" t="s">
        <v>159</v>
      </c>
      <c r="K185" s="720" t="s">
        <v>233</v>
      </c>
      <c r="L185" s="720" t="s">
        <v>82</v>
      </c>
      <c r="M185" s="721" t="s">
        <v>846</v>
      </c>
      <c r="N185" t="b">
        <f>AND(COUNTIF(G195:$G$224,G185))</f>
        <v>0</v>
      </c>
      <c r="O185" s="33" t="s">
        <v>1206</v>
      </c>
      <c r="Q185" s="247" t="b">
        <v>1</v>
      </c>
      <c r="AX185" s="16"/>
      <c r="AY185" s="8"/>
      <c r="AZ185" s="8"/>
      <c r="BA185" s="8"/>
    </row>
    <row r="186" spans="1:53" ht="15" outlineLevel="1" x14ac:dyDescent="0.25">
      <c r="A186" s="6"/>
      <c r="B186" s="7"/>
      <c r="C186" s="17"/>
      <c r="D186" s="17"/>
      <c r="E186" s="17"/>
      <c r="F186" s="26"/>
      <c r="G186" t="str">
        <f t="shared" si="7"/>
        <v>GGGC1Pa2</v>
      </c>
      <c r="H186" s="720" t="s">
        <v>159</v>
      </c>
      <c r="I186" s="720" t="s">
        <v>159</v>
      </c>
      <c r="J186" s="720" t="s">
        <v>159</v>
      </c>
      <c r="K186" s="720" t="s">
        <v>233</v>
      </c>
      <c r="L186" s="720" t="s">
        <v>83</v>
      </c>
      <c r="M186" s="721" t="s">
        <v>846</v>
      </c>
      <c r="N186" t="b">
        <f>AND(COUNTIF(G196:$G$224,G186))</f>
        <v>0</v>
      </c>
      <c r="O186" s="33" t="s">
        <v>1206</v>
      </c>
      <c r="Q186" s="247" t="b">
        <v>1</v>
      </c>
      <c r="AX186" s="16"/>
      <c r="AY186" s="8"/>
      <c r="AZ186" s="8"/>
      <c r="BA186" s="8"/>
    </row>
    <row r="187" spans="1:53" ht="15" outlineLevel="1" x14ac:dyDescent="0.25">
      <c r="A187" s="6"/>
      <c r="B187" s="7"/>
      <c r="C187" s="17"/>
      <c r="D187" s="17"/>
      <c r="E187" s="17"/>
      <c r="F187" s="26"/>
      <c r="G187" t="str">
        <f t="shared" si="7"/>
        <v>GGGC1OFa2</v>
      </c>
      <c r="H187" s="720" t="s">
        <v>159</v>
      </c>
      <c r="I187" s="720" t="s">
        <v>159</v>
      </c>
      <c r="J187" s="720" t="s">
        <v>159</v>
      </c>
      <c r="K187" s="720" t="s">
        <v>233</v>
      </c>
      <c r="L187" s="720" t="s">
        <v>160</v>
      </c>
      <c r="M187" s="721" t="s">
        <v>846</v>
      </c>
      <c r="N187" t="b">
        <f>AND(COUNTIF(G197:$G$224,G187))</f>
        <v>0</v>
      </c>
      <c r="O187" s="33" t="s">
        <v>1206</v>
      </c>
      <c r="Q187" s="247" t="b">
        <v>1</v>
      </c>
      <c r="AX187" s="16"/>
      <c r="AY187" s="8"/>
      <c r="AZ187" s="8"/>
      <c r="BA187" s="8"/>
    </row>
    <row r="188" spans="1:53" ht="15" outlineLevel="1" x14ac:dyDescent="0.25">
      <c r="A188" s="6"/>
      <c r="B188" s="7"/>
      <c r="C188" s="17"/>
      <c r="D188" s="17"/>
      <c r="E188" s="17"/>
      <c r="F188" s="26"/>
      <c r="G188" t="str">
        <f t="shared" ref="G188" si="9">_xlfn.CONCAT(H188:M188)</f>
        <v>SPSPSPSPSPsp</v>
      </c>
      <c r="H188" s="720" t="s">
        <v>1197</v>
      </c>
      <c r="I188" s="720" t="s">
        <v>1197</v>
      </c>
      <c r="J188" s="720" t="s">
        <v>1197</v>
      </c>
      <c r="K188" s="720" t="s">
        <v>1197</v>
      </c>
      <c r="L188" s="720" t="s">
        <v>1197</v>
      </c>
      <c r="M188" s="721" t="s">
        <v>1196</v>
      </c>
      <c r="N188" t="b">
        <f>AND(COUNTIF(G190:$G$220,G188))</f>
        <v>0</v>
      </c>
      <c r="O188" s="33" t="s">
        <v>1197</v>
      </c>
      <c r="Q188" s="247" t="b">
        <v>1</v>
      </c>
      <c r="AX188" s="16"/>
      <c r="AY188" s="8"/>
      <c r="AZ188" s="8"/>
      <c r="BA188" s="8"/>
    </row>
    <row r="189" spans="1:53" ht="15" outlineLevel="1" x14ac:dyDescent="0.25">
      <c r="A189" s="6"/>
      <c r="B189" s="7"/>
      <c r="C189" s="17"/>
      <c r="D189" s="17"/>
      <c r="E189" s="17"/>
      <c r="F189" s="26"/>
      <c r="G189" t="str">
        <f t="shared" si="7"/>
        <v>YABA2Ba</v>
      </c>
      <c r="H189" s="720" t="s">
        <v>369</v>
      </c>
      <c r="I189" s="720" t="s">
        <v>23</v>
      </c>
      <c r="J189" s="720" t="s">
        <v>14</v>
      </c>
      <c r="K189" s="720" t="s">
        <v>1234</v>
      </c>
      <c r="L189" s="720" t="s">
        <v>14</v>
      </c>
      <c r="M189" s="721" t="s">
        <v>74</v>
      </c>
      <c r="N189" t="b">
        <f>AND(COUNTIF(G190:$G$220,G189))</f>
        <v>0</v>
      </c>
      <c r="O189" s="33" t="s">
        <v>371</v>
      </c>
      <c r="Q189" s="247" t="b">
        <v>1</v>
      </c>
      <c r="AX189" s="16"/>
      <c r="AY189" s="8"/>
      <c r="AZ189" s="8"/>
      <c r="BA189" s="8"/>
    </row>
    <row r="190" spans="1:53" ht="15" outlineLevel="1" x14ac:dyDescent="0.25">
      <c r="A190" s="6"/>
      <c r="B190" s="7"/>
      <c r="C190" s="17"/>
      <c r="D190" s="17"/>
      <c r="E190" s="17"/>
      <c r="F190" s="26"/>
      <c r="G190" t="str">
        <f t="shared" si="7"/>
        <v>AYABA1b</v>
      </c>
      <c r="H190" s="720" t="s">
        <v>23</v>
      </c>
      <c r="I190" s="720" t="s">
        <v>369</v>
      </c>
      <c r="J190" s="720" t="s">
        <v>23</v>
      </c>
      <c r="K190" s="720" t="s">
        <v>14</v>
      </c>
      <c r="L190" s="720" t="s">
        <v>232</v>
      </c>
      <c r="M190" s="721" t="s">
        <v>71</v>
      </c>
      <c r="N190" t="b">
        <f>AND(COUNTIF(G194:$G$220,G190))</f>
        <v>0</v>
      </c>
      <c r="O190" s="33" t="s">
        <v>371</v>
      </c>
      <c r="Q190" s="247" t="b">
        <v>1</v>
      </c>
      <c r="AX190" s="16"/>
      <c r="AY190" s="8"/>
      <c r="AZ190" s="8"/>
      <c r="BA190" s="8"/>
    </row>
    <row r="191" spans="1:53" ht="15" outlineLevel="1" x14ac:dyDescent="0.25">
      <c r="A191" s="6"/>
      <c r="B191" s="7"/>
      <c r="C191" s="17"/>
      <c r="D191" s="17"/>
      <c r="E191" s="17"/>
      <c r="F191" s="26"/>
      <c r="G191" t="str">
        <f t="shared" ref="G191" si="10">_xlfn.CONCAT(H191:M191)</f>
        <v>AYABA1bd</v>
      </c>
      <c r="H191" s="720" t="s">
        <v>23</v>
      </c>
      <c r="I191" s="720" t="s">
        <v>369</v>
      </c>
      <c r="J191" s="720" t="s">
        <v>23</v>
      </c>
      <c r="K191" s="720" t="s">
        <v>14</v>
      </c>
      <c r="L191" s="720" t="s">
        <v>232</v>
      </c>
      <c r="M191" s="721" t="s">
        <v>977</v>
      </c>
      <c r="N191" t="b">
        <f>AND(COUNTIF(G195:$G$220,G191))</f>
        <v>0</v>
      </c>
      <c r="O191" s="33" t="s">
        <v>981</v>
      </c>
      <c r="Q191" s="247" t="b">
        <v>1</v>
      </c>
      <c r="AX191" s="16"/>
      <c r="AY191" s="8"/>
      <c r="AZ191" s="8"/>
      <c r="BA191" s="8"/>
    </row>
    <row r="192" spans="1:53" ht="15" outlineLevel="1" x14ac:dyDescent="0.25">
      <c r="A192" s="6"/>
      <c r="B192" s="7"/>
      <c r="C192" s="17"/>
      <c r="D192" s="17"/>
      <c r="E192" s="17"/>
      <c r="F192" s="26"/>
      <c r="G192" t="str">
        <f t="shared" ref="G192:G193" si="11">_xlfn.CONCAT(H192:M192)</f>
        <v>YAOA2OFa</v>
      </c>
      <c r="H192" s="720" t="s">
        <v>369</v>
      </c>
      <c r="I192" s="720" t="s">
        <v>23</v>
      </c>
      <c r="J192" s="720" t="s">
        <v>12</v>
      </c>
      <c r="K192" s="720" t="s">
        <v>1234</v>
      </c>
      <c r="L192" s="720" t="s">
        <v>160</v>
      </c>
      <c r="M192" s="721" t="s">
        <v>74</v>
      </c>
      <c r="N192" t="b">
        <f>AND(COUNTIF(G193:$G$220,G192))</f>
        <v>0</v>
      </c>
      <c r="O192" s="33" t="s">
        <v>974</v>
      </c>
      <c r="Q192" s="247" t="b">
        <v>1</v>
      </c>
      <c r="AX192" s="16"/>
      <c r="AY192" s="8"/>
      <c r="AZ192" s="8"/>
      <c r="BA192" s="8"/>
    </row>
    <row r="193" spans="1:53" ht="15" outlineLevel="1" x14ac:dyDescent="0.25">
      <c r="A193" s="6"/>
      <c r="B193" s="7"/>
      <c r="C193" s="17"/>
      <c r="D193" s="17"/>
      <c r="E193" s="17"/>
      <c r="F193" s="26"/>
      <c r="G193" t="str">
        <f t="shared" si="11"/>
        <v>AYAOA1of</v>
      </c>
      <c r="H193" s="720" t="s">
        <v>23</v>
      </c>
      <c r="I193" s="720" t="s">
        <v>369</v>
      </c>
      <c r="J193" s="720" t="s">
        <v>23</v>
      </c>
      <c r="K193" s="720" t="s">
        <v>12</v>
      </c>
      <c r="L193" s="720" t="s">
        <v>232</v>
      </c>
      <c r="M193" s="721" t="s">
        <v>230</v>
      </c>
      <c r="N193" t="b">
        <f>AND(COUNTIF(G196:$G$220,G193))</f>
        <v>0</v>
      </c>
      <c r="O193" s="33" t="s">
        <v>974</v>
      </c>
      <c r="Q193" s="247" t="b">
        <v>1</v>
      </c>
      <c r="AX193" s="16"/>
      <c r="AY193" s="8"/>
      <c r="AZ193" s="8"/>
      <c r="BA193" s="8"/>
    </row>
    <row r="194" spans="1:53" ht="15" outlineLevel="1" x14ac:dyDescent="0.25">
      <c r="A194" s="6"/>
      <c r="B194" s="7"/>
      <c r="C194" s="17"/>
      <c r="D194" s="17"/>
      <c r="E194" s="17"/>
      <c r="F194" s="26"/>
      <c r="G194" t="str">
        <f t="shared" si="7"/>
        <v>YYNBNb</v>
      </c>
      <c r="H194" s="720" t="s">
        <v>369</v>
      </c>
      <c r="I194" s="720" t="s">
        <v>369</v>
      </c>
      <c r="J194" s="720" t="s">
        <v>81</v>
      </c>
      <c r="K194" s="720" t="s">
        <v>14</v>
      </c>
      <c r="L194" s="720" t="s">
        <v>81</v>
      </c>
      <c r="M194" s="721" t="s">
        <v>71</v>
      </c>
      <c r="N194" t="b">
        <f>AND(COUNTIF(G195:$G$220,G194))</f>
        <v>0</v>
      </c>
      <c r="O194" s="33" t="s">
        <v>372</v>
      </c>
      <c r="Q194" s="247" t="b">
        <v>1</v>
      </c>
      <c r="AX194" s="16"/>
      <c r="AY194" s="8"/>
      <c r="AZ194" s="8"/>
      <c r="BA194" s="8"/>
    </row>
    <row r="195" spans="1:53" ht="15" outlineLevel="1" x14ac:dyDescent="0.25">
      <c r="A195" s="6"/>
      <c r="B195" s="7"/>
      <c r="C195" s="17"/>
      <c r="D195" s="17"/>
      <c r="E195" s="17"/>
      <c r="F195" s="26"/>
      <c r="G195" t="str">
        <f t="shared" si="7"/>
        <v>YYBNBz</v>
      </c>
      <c r="H195" s="720" t="s">
        <v>369</v>
      </c>
      <c r="I195" s="720" t="s">
        <v>369</v>
      </c>
      <c r="J195" s="720" t="s">
        <v>14</v>
      </c>
      <c r="K195" s="720" t="s">
        <v>81</v>
      </c>
      <c r="L195" s="720" t="s">
        <v>14</v>
      </c>
      <c r="M195" s="720" t="s">
        <v>76</v>
      </c>
      <c r="N195" t="b">
        <f>AND(COUNTIF(G196:$G$220,G195))</f>
        <v>0</v>
      </c>
      <c r="O195" s="33" t="s">
        <v>372</v>
      </c>
      <c r="Q195" s="247" t="b">
        <v>1</v>
      </c>
      <c r="AX195" s="16"/>
      <c r="AY195" s="8"/>
      <c r="AZ195" s="8"/>
      <c r="BA195" s="8"/>
    </row>
    <row r="196" spans="1:53" ht="15" outlineLevel="1" x14ac:dyDescent="0.25">
      <c r="A196" s="6"/>
      <c r="B196" s="7"/>
      <c r="C196" s="17"/>
      <c r="D196" s="17"/>
      <c r="E196" s="17"/>
      <c r="F196" s="26"/>
      <c r="G196" t="str">
        <f t="shared" si="7"/>
        <v>YYBNBr</v>
      </c>
      <c r="H196" s="720" t="s">
        <v>369</v>
      </c>
      <c r="I196" s="720" t="s">
        <v>369</v>
      </c>
      <c r="J196" s="720" t="s">
        <v>14</v>
      </c>
      <c r="K196" s="720" t="s">
        <v>81</v>
      </c>
      <c r="L196" s="720" t="s">
        <v>14</v>
      </c>
      <c r="M196" s="720" t="s">
        <v>67</v>
      </c>
      <c r="N196" t="b">
        <f>AND(COUNTIF(G197:$G$220,G196))</f>
        <v>0</v>
      </c>
      <c r="O196" s="33" t="s">
        <v>372</v>
      </c>
      <c r="Q196" s="247" t="b">
        <v>1</v>
      </c>
      <c r="AX196" s="16"/>
      <c r="AY196" s="8"/>
      <c r="AZ196" s="8"/>
      <c r="BA196" s="8"/>
    </row>
    <row r="197" spans="1:53" ht="15" outlineLevel="1" x14ac:dyDescent="0.25">
      <c r="A197" s="6"/>
      <c r="B197" s="7"/>
      <c r="C197" s="17"/>
      <c r="D197" s="17"/>
      <c r="E197" s="17"/>
      <c r="F197" s="26"/>
      <c r="G197" t="str">
        <f t="shared" si="7"/>
        <v>YYNWBr</v>
      </c>
      <c r="H197" s="720" t="s">
        <v>369</v>
      </c>
      <c r="I197" s="720" t="s">
        <v>369</v>
      </c>
      <c r="J197" s="720" t="s">
        <v>81</v>
      </c>
      <c r="K197" s="720" t="s">
        <v>8</v>
      </c>
      <c r="L197" s="720" t="s">
        <v>14</v>
      </c>
      <c r="M197" s="720" t="s">
        <v>67</v>
      </c>
      <c r="N197" t="b">
        <f>AND(COUNTIF(G198:$G$220,G197))</f>
        <v>0</v>
      </c>
      <c r="O197" s="33" t="s">
        <v>839</v>
      </c>
      <c r="Q197" s="247" t="b">
        <v>1</v>
      </c>
      <c r="AX197" s="16"/>
      <c r="AY197" s="8"/>
      <c r="AZ197" s="8"/>
      <c r="BA197" s="8"/>
    </row>
    <row r="198" spans="1:53" ht="15" outlineLevel="1" x14ac:dyDescent="0.25">
      <c r="A198" s="6"/>
      <c r="B198" s="7"/>
      <c r="C198" s="17"/>
      <c r="D198" s="17"/>
      <c r="E198" s="17"/>
      <c r="F198" s="26"/>
      <c r="G198" t="str">
        <f t="shared" si="7"/>
        <v>YYWBNw</v>
      </c>
      <c r="H198" s="720" t="s">
        <v>369</v>
      </c>
      <c r="I198" s="720" t="s">
        <v>369</v>
      </c>
      <c r="J198" s="720" t="s">
        <v>8</v>
      </c>
      <c r="K198" s="720" t="s">
        <v>14</v>
      </c>
      <c r="L198" s="720" t="s">
        <v>81</v>
      </c>
      <c r="M198" s="720" t="s">
        <v>68</v>
      </c>
      <c r="N198" t="b">
        <f>AND(COUNTIF(G199:$G$220,G198))</f>
        <v>0</v>
      </c>
      <c r="O198" s="33" t="s">
        <v>839</v>
      </c>
      <c r="Q198" s="247" t="b">
        <v>1</v>
      </c>
      <c r="AX198" s="16"/>
      <c r="AY198" s="8"/>
      <c r="AZ198" s="8"/>
      <c r="BA198" s="8"/>
    </row>
    <row r="199" spans="1:53" ht="15" outlineLevel="1" x14ac:dyDescent="0.25">
      <c r="A199" s="6"/>
      <c r="B199" s="7"/>
      <c r="C199" s="17"/>
      <c r="D199" s="17"/>
      <c r="E199" s="17"/>
      <c r="F199" s="26"/>
      <c r="G199" t="str">
        <f t="shared" si="7"/>
        <v>YYBNWb</v>
      </c>
      <c r="H199" s="720" t="s">
        <v>369</v>
      </c>
      <c r="I199" s="720" t="s">
        <v>369</v>
      </c>
      <c r="J199" s="720" t="s">
        <v>14</v>
      </c>
      <c r="K199" s="720" t="s">
        <v>81</v>
      </c>
      <c r="L199" s="720" t="s">
        <v>8</v>
      </c>
      <c r="M199" s="720" t="s">
        <v>71</v>
      </c>
      <c r="N199" t="b">
        <f>AND(COUNTIF(G200:$G$220,G199))</f>
        <v>0</v>
      </c>
      <c r="O199" s="33" t="s">
        <v>839</v>
      </c>
      <c r="Q199" s="247" t="b">
        <v>1</v>
      </c>
      <c r="AX199" s="16"/>
      <c r="AY199" s="8"/>
      <c r="AZ199" s="8"/>
      <c r="BA199" s="8"/>
    </row>
    <row r="200" spans="1:53" ht="15" outlineLevel="1" x14ac:dyDescent="0.25">
      <c r="A200" s="6"/>
      <c r="B200" s="7"/>
      <c r="C200" s="17"/>
      <c r="D200" s="17"/>
      <c r="E200" s="17"/>
      <c r="F200" s="26"/>
      <c r="G200" t="str">
        <f t="shared" si="7"/>
        <v>AAAA2A1z</v>
      </c>
      <c r="H200" s="720" t="s">
        <v>23</v>
      </c>
      <c r="I200" s="720" t="s">
        <v>23</v>
      </c>
      <c r="J200" s="720" t="s">
        <v>23</v>
      </c>
      <c r="K200" s="720" t="s">
        <v>1234</v>
      </c>
      <c r="L200" s="720" t="s">
        <v>232</v>
      </c>
      <c r="M200" s="720" t="s">
        <v>76</v>
      </c>
      <c r="N200" t="b">
        <f>AND(COUNTIF(G201:$G$220,G200))</f>
        <v>0</v>
      </c>
      <c r="O200" s="33" t="s">
        <v>841</v>
      </c>
      <c r="Q200" s="247" t="b">
        <v>1</v>
      </c>
      <c r="AX200" s="16"/>
      <c r="AY200" s="8"/>
      <c r="AZ200" s="8"/>
      <c r="BA200" s="8"/>
    </row>
    <row r="201" spans="1:53" ht="15" outlineLevel="1" x14ac:dyDescent="0.25">
      <c r="A201" s="6"/>
      <c r="B201" s="7"/>
      <c r="C201" s="17"/>
      <c r="D201" s="17"/>
      <c r="E201" s="17"/>
      <c r="F201" s="26"/>
      <c r="G201" t="str">
        <f t="shared" si="7"/>
        <v>AAAA2Nw</v>
      </c>
      <c r="H201" s="720" t="s">
        <v>23</v>
      </c>
      <c r="I201" s="720" t="s">
        <v>23</v>
      </c>
      <c r="J201" s="720" t="s">
        <v>23</v>
      </c>
      <c r="K201" s="720" t="s">
        <v>1234</v>
      </c>
      <c r="L201" s="720" t="s">
        <v>81</v>
      </c>
      <c r="M201" s="720" t="s">
        <v>68</v>
      </c>
      <c r="N201" t="b">
        <f>AND(COUNTIF(G202:$G$220,G201))</f>
        <v>0</v>
      </c>
      <c r="O201" s="33" t="s">
        <v>841</v>
      </c>
      <c r="Q201" s="247" t="b">
        <v>1</v>
      </c>
      <c r="AX201" s="16"/>
      <c r="AY201" s="8"/>
      <c r="AZ201" s="8"/>
      <c r="BA201" s="8"/>
    </row>
    <row r="202" spans="1:53" ht="15" outlineLevel="1" x14ac:dyDescent="0.25">
      <c r="A202" s="6"/>
      <c r="B202" s="7"/>
      <c r="C202" s="17"/>
      <c r="D202" s="17"/>
      <c r="E202" s="17"/>
      <c r="F202" s="26"/>
      <c r="G202" t="str">
        <f t="shared" si="7"/>
        <v>AAANWb</v>
      </c>
      <c r="H202" s="720" t="s">
        <v>23</v>
      </c>
      <c r="I202" s="720" t="s">
        <v>23</v>
      </c>
      <c r="J202" s="720" t="s">
        <v>23</v>
      </c>
      <c r="K202" s="720" t="s">
        <v>81</v>
      </c>
      <c r="L202" s="720" t="s">
        <v>8</v>
      </c>
      <c r="M202" s="720" t="s">
        <v>71</v>
      </c>
      <c r="N202" t="b">
        <f>AND(COUNTIF(G203:$G$220,G202))</f>
        <v>0</v>
      </c>
      <c r="O202" s="33" t="s">
        <v>841</v>
      </c>
      <c r="Q202" s="247" t="b">
        <v>1</v>
      </c>
      <c r="AX202" s="16"/>
      <c r="AY202" s="8"/>
      <c r="AZ202" s="8"/>
      <c r="BA202" s="8"/>
    </row>
    <row r="203" spans="1:53" ht="15" outlineLevel="1" x14ac:dyDescent="0.25">
      <c r="A203" s="6"/>
      <c r="B203" s="7"/>
      <c r="C203" s="17"/>
      <c r="D203" s="17"/>
      <c r="E203" s="17"/>
      <c r="F203" s="26"/>
      <c r="G203" t="str">
        <f t="shared" si="7"/>
        <v>AANWBa</v>
      </c>
      <c r="H203" s="720" t="s">
        <v>23</v>
      </c>
      <c r="I203" s="720" t="s">
        <v>23</v>
      </c>
      <c r="J203" s="720" t="s">
        <v>81</v>
      </c>
      <c r="K203" s="720" t="s">
        <v>8</v>
      </c>
      <c r="L203" s="720" t="s">
        <v>14</v>
      </c>
      <c r="M203" s="720" t="s">
        <v>74</v>
      </c>
      <c r="N203" t="b">
        <f>AND(COUNTIF(G204:$G$220,G203))</f>
        <v>0</v>
      </c>
      <c r="O203" s="33" t="s">
        <v>841</v>
      </c>
      <c r="Q203" s="247" t="b">
        <v>1</v>
      </c>
      <c r="AX203" s="16"/>
      <c r="AY203" s="8"/>
      <c r="AZ203" s="8"/>
      <c r="BA203" s="8"/>
    </row>
    <row r="204" spans="1:53" ht="15" outlineLevel="1" x14ac:dyDescent="0.25">
      <c r="A204" s="6"/>
      <c r="B204" s="7"/>
      <c r="C204" s="17"/>
      <c r="D204" s="17"/>
      <c r="E204" s="17"/>
      <c r="F204" s="26"/>
      <c r="G204" t="str">
        <f t="shared" si="7"/>
        <v>AYWBA1a</v>
      </c>
      <c r="H204" s="720" t="s">
        <v>23</v>
      </c>
      <c r="I204" s="720" t="s">
        <v>369</v>
      </c>
      <c r="J204" s="720" t="s">
        <v>8</v>
      </c>
      <c r="K204" s="720" t="s">
        <v>14</v>
      </c>
      <c r="L204" s="720" t="s">
        <v>232</v>
      </c>
      <c r="M204" s="720" t="s">
        <v>74</v>
      </c>
      <c r="N204" t="b">
        <f>AND(COUNTIF(G205:$G$220,G204))</f>
        <v>0</v>
      </c>
      <c r="O204" s="33" t="s">
        <v>841</v>
      </c>
      <c r="Q204" s="247" t="b">
        <v>1</v>
      </c>
      <c r="AX204" s="16"/>
      <c r="AY204" s="8"/>
      <c r="AZ204" s="8"/>
      <c r="BA204" s="8"/>
    </row>
    <row r="205" spans="1:53" ht="15" outlineLevel="1" x14ac:dyDescent="0.25">
      <c r="A205" s="6"/>
      <c r="B205" s="7"/>
      <c r="C205" s="17"/>
      <c r="D205" s="17"/>
      <c r="E205" s="17"/>
      <c r="F205" s="26"/>
      <c r="G205" t="str">
        <f t="shared" si="7"/>
        <v>YYBA2A1a</v>
      </c>
      <c r="H205" s="720" t="s">
        <v>369</v>
      </c>
      <c r="I205" s="720" t="s">
        <v>369</v>
      </c>
      <c r="J205" s="720" t="s">
        <v>14</v>
      </c>
      <c r="K205" s="720" t="s">
        <v>1234</v>
      </c>
      <c r="L205" s="720" t="s">
        <v>232</v>
      </c>
      <c r="M205" s="720" t="s">
        <v>74</v>
      </c>
      <c r="N205" t="b">
        <f>AND(COUNTIF(G206:$G$220,G205))</f>
        <v>0</v>
      </c>
      <c r="O205" s="33" t="s">
        <v>841</v>
      </c>
      <c r="Q205" s="247" t="b">
        <v>1</v>
      </c>
      <c r="AX205" s="16"/>
      <c r="AY205" s="8"/>
      <c r="AZ205" s="8"/>
      <c r="BA205" s="8"/>
    </row>
    <row r="206" spans="1:53" ht="15" outlineLevel="1" x14ac:dyDescent="0.25">
      <c r="A206" s="6"/>
      <c r="B206" s="7"/>
      <c r="C206" s="17"/>
      <c r="D206" s="17"/>
      <c r="E206" s="17"/>
      <c r="F206" s="26"/>
      <c r="G206" t="str">
        <f t="shared" si="7"/>
        <v>YYAA2A1a</v>
      </c>
      <c r="H206" s="720" t="s">
        <v>369</v>
      </c>
      <c r="I206" s="720" t="s">
        <v>369</v>
      </c>
      <c r="J206" s="720" t="s">
        <v>23</v>
      </c>
      <c r="K206" s="720" t="s">
        <v>1234</v>
      </c>
      <c r="L206" s="720" t="s">
        <v>232</v>
      </c>
      <c r="M206" s="720" t="s">
        <v>74</v>
      </c>
      <c r="N206" t="b">
        <f>AND(COUNTIF(G207:$G$220,G206))</f>
        <v>0</v>
      </c>
      <c r="O206" s="33" t="s">
        <v>841</v>
      </c>
      <c r="Q206" s="247" t="b">
        <v>1</v>
      </c>
      <c r="AX206" s="16"/>
      <c r="AY206" s="8"/>
      <c r="AZ206" s="8"/>
      <c r="BA206" s="8"/>
    </row>
    <row r="207" spans="1:53" ht="15" outlineLevel="1" x14ac:dyDescent="0.25">
      <c r="A207" s="6"/>
      <c r="B207" s="7"/>
      <c r="C207" s="17"/>
      <c r="D207" s="17"/>
      <c r="E207" s="17"/>
      <c r="F207" s="26"/>
      <c r="G207" t="str">
        <f t="shared" si="7"/>
        <v>YAAA2A1a</v>
      </c>
      <c r="H207" s="720" t="s">
        <v>369</v>
      </c>
      <c r="I207" s="720" t="s">
        <v>23</v>
      </c>
      <c r="J207" s="720" t="s">
        <v>23</v>
      </c>
      <c r="K207" s="720" t="s">
        <v>1234</v>
      </c>
      <c r="L207" s="720" t="s">
        <v>232</v>
      </c>
      <c r="M207" s="720" t="s">
        <v>74</v>
      </c>
      <c r="N207" t="b">
        <f>AND(COUNTIF(G208:$G$220,G207))</f>
        <v>0</v>
      </c>
      <c r="O207" s="33" t="s">
        <v>841</v>
      </c>
      <c r="Q207" s="247" t="b">
        <v>1</v>
      </c>
      <c r="AX207" s="16"/>
      <c r="AY207" s="8"/>
      <c r="AZ207" s="8"/>
      <c r="BA207" s="8"/>
    </row>
    <row r="208" spans="1:53" ht="15" outlineLevel="1" x14ac:dyDescent="0.25">
      <c r="A208" s="6"/>
      <c r="B208" s="7"/>
      <c r="C208" s="17"/>
      <c r="D208" s="17"/>
      <c r="E208" s="17"/>
      <c r="F208" s="26"/>
      <c r="G208" t="str">
        <f t="shared" si="7"/>
        <v>YYWNWl</v>
      </c>
      <c r="H208" s="720" t="s">
        <v>369</v>
      </c>
      <c r="I208" s="720" t="s">
        <v>369</v>
      </c>
      <c r="J208" s="720" t="s">
        <v>8</v>
      </c>
      <c r="K208" s="720" t="s">
        <v>81</v>
      </c>
      <c r="L208" s="720" t="s">
        <v>8</v>
      </c>
      <c r="M208" s="720" t="s">
        <v>72</v>
      </c>
      <c r="N208" t="b">
        <f>AND(COUNTIF(G209:$G$220,G208))</f>
        <v>0</v>
      </c>
      <c r="O208" s="33" t="s">
        <v>911</v>
      </c>
      <c r="Q208" s="247" t="b">
        <v>1</v>
      </c>
      <c r="AX208" s="16"/>
      <c r="AY208" s="8"/>
      <c r="AZ208" s="8"/>
      <c r="BA208" s="8"/>
    </row>
    <row r="209" spans="1:53" ht="15" outlineLevel="1" x14ac:dyDescent="0.25">
      <c r="A209" s="6"/>
      <c r="B209" s="7"/>
      <c r="C209" s="17"/>
      <c r="D209" s="17"/>
      <c r="E209" s="17"/>
      <c r="F209" s="26"/>
      <c r="G209" t="str">
        <f t="shared" si="7"/>
        <v>YYLWNw</v>
      </c>
      <c r="H209" s="720" t="s">
        <v>369</v>
      </c>
      <c r="I209" s="720" t="s">
        <v>369</v>
      </c>
      <c r="J209" s="720" t="s">
        <v>16</v>
      </c>
      <c r="K209" s="720" t="s">
        <v>8</v>
      </c>
      <c r="L209" s="720" t="s">
        <v>81</v>
      </c>
      <c r="M209" s="720" t="s">
        <v>68</v>
      </c>
      <c r="N209" t="b">
        <f>AND(COUNTIF(G210:$G$220,G209))</f>
        <v>0</v>
      </c>
      <c r="O209" s="33" t="s">
        <v>911</v>
      </c>
      <c r="Q209" s="247" t="b">
        <v>1</v>
      </c>
      <c r="AX209" s="16"/>
      <c r="AY209" s="8"/>
      <c r="AZ209" s="8"/>
      <c r="BA209" s="8"/>
    </row>
    <row r="210" spans="1:53" ht="15" outlineLevel="1" x14ac:dyDescent="0.25">
      <c r="A210" s="6"/>
      <c r="B210" s="7"/>
      <c r="C210" s="17"/>
      <c r="D210" s="17"/>
      <c r="E210" s="17"/>
      <c r="F210" s="26"/>
      <c r="G210" t="str">
        <f t="shared" si="7"/>
        <v>YYWLWz</v>
      </c>
      <c r="H210" s="720" t="s">
        <v>369</v>
      </c>
      <c r="I210" s="720" t="s">
        <v>369</v>
      </c>
      <c r="J210" s="720" t="s">
        <v>8</v>
      </c>
      <c r="K210" s="720" t="s">
        <v>16</v>
      </c>
      <c r="L210" s="720" t="s">
        <v>8</v>
      </c>
      <c r="M210" s="720" t="s">
        <v>76</v>
      </c>
      <c r="N210" t="b">
        <f>AND(COUNTIF(G212:$G$220,G210))</f>
        <v>0</v>
      </c>
      <c r="O210" s="33" t="s">
        <v>911</v>
      </c>
      <c r="Q210" s="247" t="b">
        <v>1</v>
      </c>
      <c r="AX210" s="16"/>
      <c r="AY210" s="8"/>
      <c r="AZ210" s="8"/>
      <c r="BA210" s="8"/>
    </row>
    <row r="211" spans="1:53" ht="15" outlineLevel="1" x14ac:dyDescent="0.25">
      <c r="A211" s="6"/>
      <c r="B211" s="7"/>
      <c r="C211" s="17"/>
      <c r="D211" s="17"/>
      <c r="E211" s="17"/>
      <c r="F211" s="26"/>
      <c r="G211" t="str">
        <f t="shared" si="7"/>
        <v>YYNWLw</v>
      </c>
      <c r="H211" s="720" t="s">
        <v>369</v>
      </c>
      <c r="I211" s="720" t="s">
        <v>369</v>
      </c>
      <c r="J211" s="720" t="s">
        <v>81</v>
      </c>
      <c r="K211" s="720" t="s">
        <v>8</v>
      </c>
      <c r="L211" s="720" t="s">
        <v>16</v>
      </c>
      <c r="M211" s="720" t="s">
        <v>68</v>
      </c>
      <c r="N211" t="b">
        <f>AND(COUNTIF(G213:$G$220,G211))</f>
        <v>0</v>
      </c>
      <c r="O211" s="33" t="s">
        <v>911</v>
      </c>
      <c r="Q211" s="247" t="b">
        <v>1</v>
      </c>
      <c r="AX211" s="16"/>
      <c r="AY211" s="8"/>
      <c r="AZ211" s="8"/>
      <c r="BA211" s="8"/>
    </row>
    <row r="212" spans="1:53" ht="15" outlineLevel="1" x14ac:dyDescent="0.25">
      <c r="A212" s="6"/>
      <c r="B212" s="7"/>
      <c r="C212" s="17"/>
      <c r="D212" s="17"/>
      <c r="E212" s="17"/>
      <c r="F212" s="26"/>
      <c r="G212" t="str">
        <f t="shared" si="7"/>
        <v>AYAA2A1w</v>
      </c>
      <c r="H212" s="720" t="s">
        <v>23</v>
      </c>
      <c r="I212" s="720" t="s">
        <v>369</v>
      </c>
      <c r="J212" s="720" t="s">
        <v>23</v>
      </c>
      <c r="K212" s="720" t="s">
        <v>1234</v>
      </c>
      <c r="L212" s="720" t="s">
        <v>232</v>
      </c>
      <c r="M212" s="720" t="s">
        <v>68</v>
      </c>
      <c r="N212" t="b">
        <f>AND(COUNTIF(G213:$G$220,G212))</f>
        <v>0</v>
      </c>
      <c r="O212" s="33" t="s">
        <v>912</v>
      </c>
      <c r="Q212" s="247" t="b">
        <v>1</v>
      </c>
      <c r="AX212" s="16"/>
      <c r="AY212" s="8"/>
      <c r="AZ212" s="8"/>
      <c r="BA212" s="8"/>
    </row>
    <row r="213" spans="1:53" ht="15" outlineLevel="1" x14ac:dyDescent="0.25">
      <c r="A213" s="6"/>
      <c r="B213" s="7"/>
      <c r="C213" s="17"/>
      <c r="D213" s="17"/>
      <c r="E213" s="17"/>
      <c r="F213" s="26"/>
      <c r="G213" t="str">
        <f t="shared" si="7"/>
        <v>AAWA2A1a</v>
      </c>
      <c r="H213" s="720" t="s">
        <v>23</v>
      </c>
      <c r="I213" s="720" t="s">
        <v>23</v>
      </c>
      <c r="J213" s="720" t="s">
        <v>8</v>
      </c>
      <c r="K213" s="720" t="s">
        <v>1234</v>
      </c>
      <c r="L213" s="720" t="s">
        <v>232</v>
      </c>
      <c r="M213" s="720" t="s">
        <v>74</v>
      </c>
      <c r="N213" t="b">
        <f>AND(COUNTIF(G214:$G$220,G213))</f>
        <v>0</v>
      </c>
      <c r="O213" s="33" t="s">
        <v>912</v>
      </c>
      <c r="Q213" s="247" t="b">
        <v>1</v>
      </c>
      <c r="AX213" s="16"/>
      <c r="AY213" s="8"/>
      <c r="AZ213" s="8"/>
      <c r="BA213" s="8"/>
    </row>
    <row r="214" spans="1:53" ht="15" outlineLevel="1" x14ac:dyDescent="0.25">
      <c r="A214" s="6"/>
      <c r="B214" s="7"/>
      <c r="C214" s="17"/>
      <c r="D214" s="17"/>
      <c r="E214" s="17"/>
      <c r="F214" s="26"/>
      <c r="G214" t="str">
        <f t="shared" si="7"/>
        <v>AAAWA1a</v>
      </c>
      <c r="H214" s="720" t="s">
        <v>23</v>
      </c>
      <c r="I214" s="720" t="s">
        <v>23</v>
      </c>
      <c r="J214" s="720" t="s">
        <v>23</v>
      </c>
      <c r="K214" s="720" t="s">
        <v>8</v>
      </c>
      <c r="L214" s="720" t="s">
        <v>232</v>
      </c>
      <c r="M214" s="720" t="s">
        <v>74</v>
      </c>
      <c r="N214" t="b">
        <f>AND(COUNTIF(G220:$G$220,G214))</f>
        <v>0</v>
      </c>
      <c r="O214" s="33" t="s">
        <v>912</v>
      </c>
      <c r="Q214" s="247" t="b">
        <v>1</v>
      </c>
      <c r="AX214" s="16"/>
      <c r="AY214" s="8"/>
      <c r="AZ214" s="8"/>
      <c r="BA214" s="8"/>
    </row>
    <row r="215" spans="1:53" ht="15" outlineLevel="1" x14ac:dyDescent="0.25">
      <c r="A215" s="6"/>
      <c r="B215" s="7"/>
      <c r="C215" s="17"/>
      <c r="D215" s="17"/>
      <c r="E215" s="17"/>
      <c r="F215" s="26"/>
      <c r="G215" t="str">
        <f t="shared" si="7"/>
        <v>YAAA2Wa</v>
      </c>
      <c r="H215" s="720" t="s">
        <v>369</v>
      </c>
      <c r="I215" s="720" t="s">
        <v>23</v>
      </c>
      <c r="J215" s="720" t="s">
        <v>23</v>
      </c>
      <c r="K215" s="720" t="s">
        <v>1234</v>
      </c>
      <c r="L215" s="720" t="s">
        <v>8</v>
      </c>
      <c r="M215" s="720" t="s">
        <v>74</v>
      </c>
      <c r="N215" t="b">
        <f>AND(COUNTIF(G$220:$G221,G215))</f>
        <v>0</v>
      </c>
      <c r="O215" s="33" t="s">
        <v>912</v>
      </c>
      <c r="Q215" s="247" t="b">
        <v>1</v>
      </c>
      <c r="AX215" s="16"/>
      <c r="AY215" s="8"/>
      <c r="AZ215" s="8"/>
      <c r="BA215" s="8"/>
    </row>
    <row r="216" spans="1:53" ht="15" outlineLevel="1" x14ac:dyDescent="0.25">
      <c r="A216" s="6"/>
      <c r="B216" s="7"/>
      <c r="C216" s="17"/>
      <c r="D216" s="17"/>
      <c r="E216" s="17"/>
      <c r="F216" s="26"/>
      <c r="G216" t="str">
        <f t="shared" si="7"/>
        <v>YAAA2Nw</v>
      </c>
      <c r="H216" s="720" t="s">
        <v>369</v>
      </c>
      <c r="I216" s="720" t="s">
        <v>23</v>
      </c>
      <c r="J216" s="720" t="s">
        <v>23</v>
      </c>
      <c r="K216" s="720" t="s">
        <v>1234</v>
      </c>
      <c r="L216" s="720" t="s">
        <v>81</v>
      </c>
      <c r="M216" s="720" t="s">
        <v>68</v>
      </c>
      <c r="N216" t="b">
        <f>AND(COUNTIF(G$220:$G222,G216))</f>
        <v>0</v>
      </c>
      <c r="O216" s="33" t="s">
        <v>913</v>
      </c>
      <c r="Q216" s="247" t="b">
        <v>1</v>
      </c>
      <c r="AX216" s="16"/>
      <c r="AY216" s="8"/>
      <c r="AZ216" s="8"/>
      <c r="BA216" s="8"/>
    </row>
    <row r="217" spans="1:53" ht="15" outlineLevel="1" x14ac:dyDescent="0.25">
      <c r="A217" s="6"/>
      <c r="B217" s="7"/>
      <c r="C217" s="17"/>
      <c r="D217" s="17"/>
      <c r="E217" s="17"/>
      <c r="F217" s="26"/>
      <c r="G217" t="str">
        <f t="shared" si="7"/>
        <v>YYAA2A1z</v>
      </c>
      <c r="H217" s="720" t="s">
        <v>369</v>
      </c>
      <c r="I217" s="720" t="s">
        <v>369</v>
      </c>
      <c r="J217" s="720" t="s">
        <v>23</v>
      </c>
      <c r="K217" s="720" t="s">
        <v>1234</v>
      </c>
      <c r="L217" s="720" t="s">
        <v>232</v>
      </c>
      <c r="M217" s="720" t="s">
        <v>76</v>
      </c>
      <c r="N217" t="b">
        <f>AND(COUNTIF(G$220:$G223,G217))</f>
        <v>0</v>
      </c>
      <c r="O217" s="33" t="s">
        <v>913</v>
      </c>
      <c r="Q217" s="247" t="b">
        <v>1</v>
      </c>
      <c r="AX217" s="16"/>
      <c r="AY217" s="8"/>
      <c r="AZ217" s="8"/>
      <c r="BA217" s="8"/>
    </row>
    <row r="218" spans="1:53" ht="15" outlineLevel="1" x14ac:dyDescent="0.25">
      <c r="A218" s="6"/>
      <c r="B218" s="7"/>
      <c r="C218" s="17"/>
      <c r="D218" s="17"/>
      <c r="E218" s="17"/>
      <c r="F218" s="26"/>
      <c r="G218" t="str">
        <f t="shared" si="7"/>
        <v>AYWA2A1a</v>
      </c>
      <c r="H218" s="720" t="s">
        <v>23</v>
      </c>
      <c r="I218" s="720" t="s">
        <v>369</v>
      </c>
      <c r="J218" s="720" t="s">
        <v>8</v>
      </c>
      <c r="K218" s="720" t="s">
        <v>1234</v>
      </c>
      <c r="L218" s="720" t="s">
        <v>232</v>
      </c>
      <c r="M218" s="720" t="s">
        <v>74</v>
      </c>
      <c r="N218" t="b">
        <f>AND(COUNTIF(G$220:$G225,G218))</f>
        <v>0</v>
      </c>
      <c r="O218" s="33" t="s">
        <v>913</v>
      </c>
      <c r="Q218" s="247" t="b">
        <v>1</v>
      </c>
      <c r="AX218" s="16"/>
      <c r="AY218" s="8"/>
      <c r="AZ218" s="8"/>
      <c r="BA218" s="8"/>
    </row>
    <row r="219" spans="1:53" ht="15" outlineLevel="1" x14ac:dyDescent="0.25">
      <c r="A219" s="6"/>
      <c r="B219" s="7"/>
      <c r="C219" s="17"/>
      <c r="D219" s="17"/>
      <c r="E219" s="17"/>
      <c r="F219" s="26"/>
      <c r="G219" t="str">
        <f t="shared" si="7"/>
        <v>AANWA1a</v>
      </c>
      <c r="H219" s="720" t="s">
        <v>23</v>
      </c>
      <c r="I219" s="720" t="s">
        <v>23</v>
      </c>
      <c r="J219" s="720" t="s">
        <v>81</v>
      </c>
      <c r="K219" s="720" t="s">
        <v>8</v>
      </c>
      <c r="L219" s="720" t="s">
        <v>232</v>
      </c>
      <c r="M219" s="720" t="s">
        <v>74</v>
      </c>
      <c r="N219" t="b">
        <f>AND(COUNTIF(G$220:$G226,G219))</f>
        <v>0</v>
      </c>
      <c r="O219" s="33" t="s">
        <v>913</v>
      </c>
      <c r="Q219" s="247" t="b">
        <v>1</v>
      </c>
      <c r="AX219" s="16"/>
      <c r="AY219" s="8"/>
      <c r="AZ219" s="8"/>
      <c r="BA219" s="8"/>
    </row>
    <row r="220" spans="1:53" ht="15" outlineLevel="1" x14ac:dyDescent="0.25">
      <c r="A220" s="6"/>
      <c r="B220" s="7"/>
      <c r="C220" s="17"/>
      <c r="D220" s="17"/>
      <c r="E220" s="17"/>
      <c r="F220" s="26"/>
      <c r="G220" t="str">
        <f t="shared" si="7"/>
        <v>AAANWa</v>
      </c>
      <c r="H220" s="720" t="s">
        <v>23</v>
      </c>
      <c r="I220" s="720" t="s">
        <v>23</v>
      </c>
      <c r="J220" s="720" t="s">
        <v>23</v>
      </c>
      <c r="K220" s="720" t="s">
        <v>81</v>
      </c>
      <c r="L220" s="720" t="s">
        <v>8</v>
      </c>
      <c r="M220" s="720" t="s">
        <v>74</v>
      </c>
      <c r="N220" t="b">
        <v>0</v>
      </c>
      <c r="O220" s="33" t="s">
        <v>913</v>
      </c>
      <c r="Q220" s="247" t="b">
        <v>1</v>
      </c>
      <c r="AX220" s="16"/>
      <c r="AY220" s="8"/>
      <c r="AZ220" s="8"/>
      <c r="BA220" s="8"/>
    </row>
    <row r="221" spans="1:53" ht="15" customHeight="1" outlineLevel="1" x14ac:dyDescent="0.3">
      <c r="A221" s="6"/>
      <c r="B221" s="7"/>
      <c r="C221" s="17"/>
      <c r="D221" s="17"/>
      <c r="E221" s="17"/>
      <c r="F221" s="26"/>
      <c r="N221" s="527" t="str">
        <f>IF(OR(N178:N220),"Error","")</f>
        <v/>
      </c>
      <c r="AX221" s="16"/>
      <c r="AY221" s="8"/>
      <c r="AZ221" s="8"/>
      <c r="BA221" s="8"/>
    </row>
    <row r="222" spans="1:53" ht="15" outlineLevel="1" x14ac:dyDescent="0.25">
      <c r="A222" s="6"/>
      <c r="B222" s="7"/>
      <c r="C222" s="17"/>
      <c r="D222" s="17"/>
      <c r="E222" s="17"/>
      <c r="F222" s="26"/>
      <c r="AX222" s="16"/>
      <c r="AY222" s="8"/>
      <c r="AZ222" s="8"/>
      <c r="BA222" s="8"/>
    </row>
    <row r="223" spans="1:53" ht="15" outlineLevel="1" x14ac:dyDescent="0.25">
      <c r="A223" s="6"/>
      <c r="B223" s="7"/>
      <c r="C223" s="17"/>
      <c r="D223" s="17"/>
      <c r="E223" s="17"/>
      <c r="F223" s="26"/>
      <c r="G223" s="511" t="s">
        <v>1070</v>
      </c>
      <c r="I223" s="26" t="s">
        <v>1124</v>
      </c>
      <c r="J223" s="26"/>
      <c r="K223" s="26"/>
      <c r="L223" s="26"/>
      <c r="M223" s="26"/>
      <c r="N223" s="26"/>
      <c r="O223" s="189"/>
      <c r="P223" s="189"/>
      <c r="Q223" s="189"/>
      <c r="R223" s="189"/>
      <c r="S223" s="189"/>
      <c r="T223" s="189"/>
      <c r="U223" s="730" t="s">
        <v>1072</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5" outlineLevel="1" x14ac:dyDescent="0.2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5" outlineLevel="1" x14ac:dyDescent="0.25">
      <c r="A225" s="6"/>
      <c r="B225" s="7"/>
      <c r="C225" s="17"/>
      <c r="D225" s="17"/>
      <c r="E225" s="17"/>
      <c r="F225" s="26"/>
      <c r="G225" s="26" t="s">
        <v>826</v>
      </c>
      <c r="H225" t="s">
        <v>844</v>
      </c>
      <c r="I225" t="s">
        <v>413</v>
      </c>
      <c r="J225" t="s">
        <v>812</v>
      </c>
      <c r="K225" t="s">
        <v>813</v>
      </c>
      <c r="L225" t="s">
        <v>814</v>
      </c>
      <c r="M225" t="s">
        <v>815</v>
      </c>
      <c r="N225" t="s">
        <v>816</v>
      </c>
      <c r="O225" t="s">
        <v>817</v>
      </c>
      <c r="P225" t="s">
        <v>818</v>
      </c>
      <c r="Q225" t="s">
        <v>819</v>
      </c>
      <c r="S225" t="s">
        <v>1071</v>
      </c>
      <c r="T225" s="728" t="str">
        <f>G225</f>
        <v>season</v>
      </c>
      <c r="U225" t="s">
        <v>844</v>
      </c>
      <c r="V225" t="s">
        <v>413</v>
      </c>
      <c r="W225" t="s">
        <v>812</v>
      </c>
      <c r="X225" t="s">
        <v>813</v>
      </c>
      <c r="Y225" t="s">
        <v>814</v>
      </c>
      <c r="Z225" t="s">
        <v>815</v>
      </c>
      <c r="AA225" t="s">
        <v>816</v>
      </c>
      <c r="AB225" t="s">
        <v>817</v>
      </c>
      <c r="AC225" t="s">
        <v>818</v>
      </c>
      <c r="AD225" t="s">
        <v>819</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5" outlineLevel="1" x14ac:dyDescent="0.25">
      <c r="A226" s="6"/>
      <c r="B226" s="7"/>
      <c r="C226" s="17"/>
      <c r="D226" s="17"/>
      <c r="E226" s="17"/>
      <c r="F226" s="26"/>
      <c r="G226" s="26" t="str">
        <f t="shared" ref="G226:G268" si="12">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3">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5" outlineLevel="1" x14ac:dyDescent="0.25">
      <c r="A227" s="6"/>
      <c r="B227" s="7"/>
      <c r="C227" s="17"/>
      <c r="D227" s="17"/>
      <c r="E227" s="17"/>
      <c r="F227" s="26"/>
      <c r="G227" s="26" t="str">
        <f t="shared" si="12"/>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4">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5" outlineLevel="1" x14ac:dyDescent="0.25">
      <c r="A228" s="6"/>
      <c r="B228" s="7"/>
      <c r="C228" s="17"/>
      <c r="D228" s="17"/>
      <c r="E228" s="17"/>
      <c r="F228" s="26"/>
      <c r="G228" s="26" t="str">
        <f t="shared" si="12"/>
        <v>GGGGSg1a2</v>
      </c>
      <c r="H228" s="729">
        <v>0</v>
      </c>
      <c r="I228" s="729">
        <v>0</v>
      </c>
      <c r="J228" s="729">
        <v>0</v>
      </c>
      <c r="K228" s="729">
        <v>0</v>
      </c>
      <c r="L228" s="729">
        <v>0</v>
      </c>
      <c r="M228" s="729">
        <v>0</v>
      </c>
      <c r="N228" s="729">
        <v>0</v>
      </c>
      <c r="O228" s="729">
        <v>0</v>
      </c>
      <c r="P228" s="729">
        <v>0</v>
      </c>
      <c r="Q228" s="729">
        <v>0</v>
      </c>
      <c r="R228" s="189"/>
      <c r="S228" s="726" t="b">
        <v>0</v>
      </c>
      <c r="T228" s="728" t="str">
        <f t="shared" ref="T228" si="15">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5" outlineLevel="1" x14ac:dyDescent="0.25">
      <c r="A229" s="6"/>
      <c r="B229" s="7"/>
      <c r="C229" s="17"/>
      <c r="D229" s="17"/>
      <c r="E229" s="17"/>
      <c r="F229" s="26"/>
      <c r="G229" s="26" t="str">
        <f t="shared" si="12"/>
        <v>GGGAg2Na2</v>
      </c>
      <c r="H229" s="729">
        <v>0</v>
      </c>
      <c r="I229" s="729">
        <v>0</v>
      </c>
      <c r="J229" s="729">
        <v>0</v>
      </c>
      <c r="K229" s="729">
        <v>0</v>
      </c>
      <c r="L229" s="729">
        <v>0</v>
      </c>
      <c r="M229" s="729">
        <v>0</v>
      </c>
      <c r="N229" s="729">
        <v>0</v>
      </c>
      <c r="O229" s="729">
        <v>0</v>
      </c>
      <c r="P229" s="729">
        <v>0</v>
      </c>
      <c r="Q229" s="729">
        <v>0</v>
      </c>
      <c r="R229" s="189"/>
      <c r="S229" s="726" t="b">
        <v>0</v>
      </c>
      <c r="T229" s="728" t="str">
        <f t="shared" si="14"/>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5" outlineLevel="1" x14ac:dyDescent="0.25">
      <c r="A230" s="6"/>
      <c r="B230" s="7"/>
      <c r="C230" s="17"/>
      <c r="D230" s="17"/>
      <c r="E230" s="17"/>
      <c r="F230" s="26"/>
      <c r="G230" s="26" t="str">
        <f t="shared" si="12"/>
        <v>GGGAg2Ea2</v>
      </c>
      <c r="H230" s="729">
        <v>0</v>
      </c>
      <c r="I230" s="729">
        <v>0</v>
      </c>
      <c r="J230" s="729">
        <v>0</v>
      </c>
      <c r="K230" s="729">
        <v>0</v>
      </c>
      <c r="L230" s="729">
        <v>0</v>
      </c>
      <c r="M230" s="729">
        <v>0</v>
      </c>
      <c r="N230" s="729">
        <v>0</v>
      </c>
      <c r="O230" s="729">
        <v>0</v>
      </c>
      <c r="P230" s="729">
        <v>0</v>
      </c>
      <c r="Q230" s="729">
        <v>0</v>
      </c>
      <c r="R230" s="189"/>
      <c r="S230" s="726" t="b">
        <v>0</v>
      </c>
      <c r="T230" s="728" t="str">
        <f t="shared" si="14"/>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5" outlineLevel="1" x14ac:dyDescent="0.25">
      <c r="A231" s="6"/>
      <c r="B231" s="7"/>
      <c r="C231" s="17"/>
      <c r="D231" s="17"/>
      <c r="E231" s="17"/>
      <c r="F231" s="26"/>
      <c r="G231" s="26" t="str">
        <f t="shared" si="12"/>
        <v>GGGAg2OFa2</v>
      </c>
      <c r="H231" s="729">
        <v>0</v>
      </c>
      <c r="I231" s="729">
        <v>0</v>
      </c>
      <c r="J231" s="729">
        <v>0</v>
      </c>
      <c r="K231" s="729">
        <v>0</v>
      </c>
      <c r="L231" s="729">
        <v>0</v>
      </c>
      <c r="M231" s="729">
        <v>0</v>
      </c>
      <c r="N231" s="729">
        <v>0</v>
      </c>
      <c r="O231" s="729">
        <v>0</v>
      </c>
      <c r="P231" s="729">
        <v>0</v>
      </c>
      <c r="Q231" s="729">
        <v>0</v>
      </c>
      <c r="R231" s="189"/>
      <c r="S231" s="726" t="b">
        <v>0</v>
      </c>
      <c r="T231" s="728" t="str">
        <f t="shared" si="14"/>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5" outlineLevel="1" x14ac:dyDescent="0.25">
      <c r="A232" s="6"/>
      <c r="B232" s="7"/>
      <c r="C232" s="17"/>
      <c r="D232" s="17"/>
      <c r="E232" s="17"/>
      <c r="F232" s="26"/>
      <c r="G232" s="26" t="str">
        <f t="shared" si="12"/>
        <v>GGGC1Na2</v>
      </c>
      <c r="H232" s="729">
        <v>0</v>
      </c>
      <c r="I232" s="729">
        <v>0</v>
      </c>
      <c r="J232" s="729">
        <v>0</v>
      </c>
      <c r="K232" s="729">
        <v>0</v>
      </c>
      <c r="L232" s="729">
        <v>0</v>
      </c>
      <c r="M232" s="729">
        <v>0</v>
      </c>
      <c r="N232" s="729">
        <v>0</v>
      </c>
      <c r="O232" s="729">
        <v>0</v>
      </c>
      <c r="P232" s="729">
        <v>0</v>
      </c>
      <c r="Q232" s="729">
        <v>0</v>
      </c>
      <c r="R232" s="189"/>
      <c r="S232" s="726" t="b">
        <v>0</v>
      </c>
      <c r="T232" s="728" t="str">
        <f t="shared" si="14"/>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5" outlineLevel="1" x14ac:dyDescent="0.25">
      <c r="A233" s="6"/>
      <c r="B233" s="7"/>
      <c r="C233" s="17"/>
      <c r="D233" s="17"/>
      <c r="E233" s="17"/>
      <c r="F233" s="26"/>
      <c r="G233" s="26" t="str">
        <f t="shared" si="12"/>
        <v>GGGC1Ea2</v>
      </c>
      <c r="H233" s="729">
        <v>0</v>
      </c>
      <c r="I233" s="729">
        <v>0</v>
      </c>
      <c r="J233" s="729">
        <v>0</v>
      </c>
      <c r="K233" s="729">
        <v>0</v>
      </c>
      <c r="L233" s="729">
        <v>0</v>
      </c>
      <c r="M233" s="729">
        <v>0</v>
      </c>
      <c r="N233" s="729">
        <v>0</v>
      </c>
      <c r="O233" s="729">
        <v>0</v>
      </c>
      <c r="P233" s="729">
        <v>0</v>
      </c>
      <c r="Q233" s="729">
        <v>0</v>
      </c>
      <c r="R233" s="189"/>
      <c r="S233" s="726" t="b">
        <v>0</v>
      </c>
      <c r="T233" s="728" t="str">
        <f t="shared" si="14"/>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5" outlineLevel="1" x14ac:dyDescent="0.25">
      <c r="A234" s="6"/>
      <c r="B234" s="7"/>
      <c r="C234" s="17"/>
      <c r="D234" s="17"/>
      <c r="E234" s="17"/>
      <c r="F234" s="26"/>
      <c r="G234" s="26" t="str">
        <f t="shared" si="12"/>
        <v>GGGC1Pa2</v>
      </c>
      <c r="H234" s="729">
        <v>0</v>
      </c>
      <c r="I234" s="729">
        <v>0</v>
      </c>
      <c r="J234" s="729">
        <v>0</v>
      </c>
      <c r="K234" s="729">
        <v>0</v>
      </c>
      <c r="L234" s="729">
        <v>0</v>
      </c>
      <c r="M234" s="729">
        <v>0</v>
      </c>
      <c r="N234" s="729">
        <v>0</v>
      </c>
      <c r="O234" s="729">
        <v>0</v>
      </c>
      <c r="P234" s="729">
        <v>0</v>
      </c>
      <c r="Q234" s="729">
        <v>0</v>
      </c>
      <c r="R234" s="189"/>
      <c r="S234" s="726" t="b">
        <v>0</v>
      </c>
      <c r="T234" s="728" t="str">
        <f t="shared" si="14"/>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5" outlineLevel="1" x14ac:dyDescent="0.25">
      <c r="A235" s="6"/>
      <c r="B235" s="7"/>
      <c r="C235" s="17"/>
      <c r="D235" s="17"/>
      <c r="E235" s="17"/>
      <c r="F235" s="26"/>
      <c r="G235" s="26" t="str">
        <f t="shared" si="12"/>
        <v>GGGC1OFa2</v>
      </c>
      <c r="H235" s="729">
        <v>0</v>
      </c>
      <c r="I235" s="729">
        <v>0</v>
      </c>
      <c r="J235" s="729">
        <v>0</v>
      </c>
      <c r="K235" s="729">
        <v>0</v>
      </c>
      <c r="L235" s="729">
        <v>0</v>
      </c>
      <c r="M235" s="729">
        <v>0</v>
      </c>
      <c r="N235" s="729">
        <v>0</v>
      </c>
      <c r="O235" s="729">
        <v>0</v>
      </c>
      <c r="P235" s="729">
        <v>0</v>
      </c>
      <c r="Q235" s="729">
        <v>0</v>
      </c>
      <c r="R235" s="189"/>
      <c r="S235" s="726" t="b">
        <v>0</v>
      </c>
      <c r="T235" s="728" t="str">
        <f t="shared" si="14"/>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5" outlineLevel="1" x14ac:dyDescent="0.25">
      <c r="A236" s="6"/>
      <c r="B236" s="7"/>
      <c r="C236" s="17"/>
      <c r="D236" s="17"/>
      <c r="E236" s="17"/>
      <c r="F236" s="26"/>
      <c r="G236" s="26" t="str">
        <f t="shared" si="12"/>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6">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5" outlineLevel="1" x14ac:dyDescent="0.25">
      <c r="A237" s="6"/>
      <c r="B237" s="7"/>
      <c r="C237" s="17"/>
      <c r="D237" s="17"/>
      <c r="E237" s="17"/>
      <c r="F237" s="26"/>
      <c r="G237" s="26" t="str">
        <f t="shared" si="12"/>
        <v>YABA2Ba</v>
      </c>
      <c r="H237" s="729">
        <v>0</v>
      </c>
      <c r="I237" s="729">
        <v>0</v>
      </c>
      <c r="J237" s="729">
        <v>0</v>
      </c>
      <c r="K237" s="729">
        <v>0</v>
      </c>
      <c r="L237" s="729">
        <v>0</v>
      </c>
      <c r="M237" s="729">
        <v>0</v>
      </c>
      <c r="N237" s="729">
        <v>0</v>
      </c>
      <c r="O237" s="729">
        <v>0</v>
      </c>
      <c r="P237" s="729">
        <v>0</v>
      </c>
      <c r="Q237" s="729">
        <v>0</v>
      </c>
      <c r="S237" s="726" t="b">
        <v>0</v>
      </c>
      <c r="T237" s="728" t="str">
        <f t="shared" si="13"/>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5" outlineLevel="1" x14ac:dyDescent="0.25">
      <c r="A238" s="6"/>
      <c r="B238" s="7"/>
      <c r="C238" s="17"/>
      <c r="D238" s="17"/>
      <c r="E238" s="17"/>
      <c r="F238" s="26"/>
      <c r="G238" s="26" t="str">
        <f t="shared" si="12"/>
        <v>AYABA1b</v>
      </c>
      <c r="H238" s="729">
        <v>0</v>
      </c>
      <c r="I238" s="729">
        <v>0</v>
      </c>
      <c r="J238" s="729">
        <v>0</v>
      </c>
      <c r="K238" s="729">
        <v>0</v>
      </c>
      <c r="L238" s="729">
        <v>0</v>
      </c>
      <c r="M238" s="729">
        <v>0</v>
      </c>
      <c r="N238" s="729">
        <v>0</v>
      </c>
      <c r="O238" s="729">
        <v>0</v>
      </c>
      <c r="P238" s="729">
        <v>0</v>
      </c>
      <c r="Q238" s="729">
        <v>0</v>
      </c>
      <c r="R238" s="189"/>
      <c r="S238" s="726" t="b">
        <v>0</v>
      </c>
      <c r="T238" s="728" t="str">
        <f t="shared" si="13"/>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5" outlineLevel="1" x14ac:dyDescent="0.25">
      <c r="A239" s="6"/>
      <c r="B239" s="7"/>
      <c r="C239" s="17"/>
      <c r="D239" s="17"/>
      <c r="E239" s="17"/>
      <c r="F239" s="26"/>
      <c r="G239" s="26" t="str">
        <f t="shared" si="12"/>
        <v>AYABA1bd</v>
      </c>
      <c r="H239" s="729">
        <v>0</v>
      </c>
      <c r="I239" s="729">
        <v>0</v>
      </c>
      <c r="J239" s="729">
        <v>0</v>
      </c>
      <c r="K239" s="729">
        <v>0</v>
      </c>
      <c r="L239" s="729">
        <v>0</v>
      </c>
      <c r="M239" s="729">
        <v>0</v>
      </c>
      <c r="N239" s="729">
        <v>0</v>
      </c>
      <c r="O239" s="729">
        <v>0</v>
      </c>
      <c r="P239" s="729">
        <v>0</v>
      </c>
      <c r="Q239" s="729">
        <v>0</v>
      </c>
      <c r="R239" s="189"/>
      <c r="S239" s="726" t="b">
        <v>0</v>
      </c>
      <c r="T239" s="728" t="str">
        <f t="shared" si="13"/>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5" outlineLevel="1" x14ac:dyDescent="0.25">
      <c r="A240" s="6"/>
      <c r="B240" s="7"/>
      <c r="C240" s="17"/>
      <c r="D240" s="17"/>
      <c r="E240" s="17"/>
      <c r="F240" s="26"/>
      <c r="G240" s="26" t="str">
        <f t="shared" si="12"/>
        <v>YAOA2OFa</v>
      </c>
      <c r="H240" s="729">
        <v>0</v>
      </c>
      <c r="I240" s="729">
        <v>0</v>
      </c>
      <c r="J240" s="729">
        <v>0</v>
      </c>
      <c r="K240" s="729">
        <v>0</v>
      </c>
      <c r="L240" s="729">
        <v>0</v>
      </c>
      <c r="M240" s="729">
        <v>0</v>
      </c>
      <c r="N240" s="729">
        <v>0</v>
      </c>
      <c r="O240" s="729">
        <v>0</v>
      </c>
      <c r="P240" s="729">
        <v>0</v>
      </c>
      <c r="Q240" s="729">
        <v>0</v>
      </c>
      <c r="S240" s="726" t="b">
        <v>0</v>
      </c>
      <c r="T240" s="728" t="str">
        <f t="shared" si="13"/>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5" outlineLevel="1" x14ac:dyDescent="0.25">
      <c r="A241" s="6"/>
      <c r="B241" s="7"/>
      <c r="C241" s="17"/>
      <c r="D241" s="17"/>
      <c r="E241" s="17"/>
      <c r="F241" s="26"/>
      <c r="G241" s="26" t="str">
        <f t="shared" si="12"/>
        <v>AYAOA1of</v>
      </c>
      <c r="H241" s="729">
        <v>0</v>
      </c>
      <c r="I241" s="729">
        <v>0</v>
      </c>
      <c r="J241" s="729">
        <v>0</v>
      </c>
      <c r="K241" s="729">
        <v>0</v>
      </c>
      <c r="L241" s="729">
        <v>0</v>
      </c>
      <c r="M241" s="729">
        <v>0</v>
      </c>
      <c r="N241" s="729">
        <v>0</v>
      </c>
      <c r="O241" s="729">
        <v>0</v>
      </c>
      <c r="P241" s="729">
        <v>0</v>
      </c>
      <c r="Q241" s="729">
        <v>0</v>
      </c>
      <c r="R241" s="189"/>
      <c r="S241" s="726" t="b">
        <v>0</v>
      </c>
      <c r="T241" s="728" t="str">
        <f t="shared" si="13"/>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5" outlineLevel="1" x14ac:dyDescent="0.25">
      <c r="A242" s="6"/>
      <c r="B242" s="7"/>
      <c r="C242" s="17"/>
      <c r="D242" s="17"/>
      <c r="E242" s="17"/>
      <c r="F242" s="26"/>
      <c r="G242" s="26" t="str">
        <f t="shared" si="12"/>
        <v>YYNBNb</v>
      </c>
      <c r="H242" s="729">
        <v>0</v>
      </c>
      <c r="I242" s="729">
        <v>0</v>
      </c>
      <c r="J242" s="729">
        <v>0</v>
      </c>
      <c r="K242" s="729">
        <v>0</v>
      </c>
      <c r="L242" s="729">
        <v>0</v>
      </c>
      <c r="M242" s="729">
        <v>0</v>
      </c>
      <c r="N242" s="729">
        <v>0</v>
      </c>
      <c r="O242" s="729">
        <v>0</v>
      </c>
      <c r="P242" s="729">
        <v>0</v>
      </c>
      <c r="Q242" s="729">
        <v>0</v>
      </c>
      <c r="S242" s="726" t="b">
        <v>0</v>
      </c>
      <c r="T242" s="728" t="str">
        <f t="shared" si="13"/>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5" outlineLevel="1" x14ac:dyDescent="0.25">
      <c r="A243" s="6"/>
      <c r="B243" s="7"/>
      <c r="C243" s="17"/>
      <c r="D243" s="17"/>
      <c r="E243" s="17"/>
      <c r="F243" s="26"/>
      <c r="G243" s="26" t="str">
        <f t="shared" si="12"/>
        <v>YYBNBz</v>
      </c>
      <c r="H243" s="729">
        <v>0</v>
      </c>
      <c r="I243" s="729">
        <v>0</v>
      </c>
      <c r="J243" s="729">
        <v>0</v>
      </c>
      <c r="K243" s="729">
        <v>0</v>
      </c>
      <c r="L243" s="729">
        <v>0</v>
      </c>
      <c r="M243" s="729">
        <v>0</v>
      </c>
      <c r="N243" s="729">
        <v>0</v>
      </c>
      <c r="O243" s="729">
        <v>0</v>
      </c>
      <c r="P243" s="729">
        <v>0</v>
      </c>
      <c r="Q243" s="729">
        <v>0</v>
      </c>
      <c r="R243" s="189"/>
      <c r="S243" s="726" t="b">
        <v>0</v>
      </c>
      <c r="T243" s="728" t="str">
        <f t="shared" si="13"/>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5" outlineLevel="1" x14ac:dyDescent="0.25">
      <c r="A244" s="6"/>
      <c r="B244" s="7"/>
      <c r="C244" s="17"/>
      <c r="D244" s="17"/>
      <c r="E244" s="17"/>
      <c r="F244" s="26"/>
      <c r="G244" s="26" t="str">
        <f t="shared" si="12"/>
        <v>YYBNBr</v>
      </c>
      <c r="H244" s="729">
        <v>0</v>
      </c>
      <c r="I244" s="729">
        <v>0</v>
      </c>
      <c r="J244" s="729">
        <v>0</v>
      </c>
      <c r="K244" s="729">
        <v>0</v>
      </c>
      <c r="L244" s="729">
        <v>0</v>
      </c>
      <c r="M244" s="729">
        <v>0</v>
      </c>
      <c r="N244" s="729">
        <v>0</v>
      </c>
      <c r="O244" s="729">
        <v>0</v>
      </c>
      <c r="P244" s="729">
        <v>0</v>
      </c>
      <c r="Q244" s="729">
        <v>0</v>
      </c>
      <c r="R244" s="189"/>
      <c r="S244" s="726" t="b">
        <v>0</v>
      </c>
      <c r="T244" s="728" t="str">
        <f t="shared" si="13"/>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5" outlineLevel="1" x14ac:dyDescent="0.25">
      <c r="A245" s="6"/>
      <c r="B245" s="7"/>
      <c r="C245" s="17"/>
      <c r="D245" s="17"/>
      <c r="E245" s="17"/>
      <c r="F245" s="26"/>
      <c r="G245" s="26" t="str">
        <f t="shared" si="12"/>
        <v>YYNWBr</v>
      </c>
      <c r="H245" s="729">
        <v>0</v>
      </c>
      <c r="I245" s="729">
        <v>0</v>
      </c>
      <c r="J245" s="729">
        <v>0</v>
      </c>
      <c r="K245" s="729">
        <v>0</v>
      </c>
      <c r="L245" s="729">
        <v>0</v>
      </c>
      <c r="M245" s="729">
        <v>0</v>
      </c>
      <c r="N245" s="729">
        <v>0</v>
      </c>
      <c r="O245" s="729">
        <v>0</v>
      </c>
      <c r="P245" s="729">
        <v>0</v>
      </c>
      <c r="Q245" s="729">
        <v>0</v>
      </c>
      <c r="R245" s="189"/>
      <c r="S245" s="726" t="b">
        <v>0</v>
      </c>
      <c r="T245" s="728" t="str">
        <f t="shared" si="13"/>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5" outlineLevel="1" x14ac:dyDescent="0.25">
      <c r="A246" s="6"/>
      <c r="B246" s="7"/>
      <c r="C246" s="17"/>
      <c r="D246" s="17"/>
      <c r="E246" s="17"/>
      <c r="F246" s="26"/>
      <c r="G246" s="26" t="str">
        <f t="shared" si="12"/>
        <v>YYWBNw</v>
      </c>
      <c r="H246" s="729">
        <v>0</v>
      </c>
      <c r="I246" s="729">
        <v>0</v>
      </c>
      <c r="J246" s="729">
        <v>0</v>
      </c>
      <c r="K246" s="729">
        <v>0</v>
      </c>
      <c r="L246" s="729">
        <v>0</v>
      </c>
      <c r="M246" s="729">
        <v>0</v>
      </c>
      <c r="N246" s="729">
        <v>0</v>
      </c>
      <c r="O246" s="729">
        <v>0</v>
      </c>
      <c r="P246" s="729">
        <v>0</v>
      </c>
      <c r="Q246" s="729">
        <v>0</v>
      </c>
      <c r="R246" s="189"/>
      <c r="S246" s="726" t="b">
        <v>0</v>
      </c>
      <c r="T246" s="728" t="str">
        <f t="shared" si="13"/>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5" outlineLevel="1" x14ac:dyDescent="0.25">
      <c r="A247" s="6"/>
      <c r="B247" s="7"/>
      <c r="C247" s="17"/>
      <c r="D247" s="17"/>
      <c r="E247" s="17"/>
      <c r="F247" s="26"/>
      <c r="G247" s="26" t="str">
        <f t="shared" si="12"/>
        <v>YYBNWb</v>
      </c>
      <c r="H247" s="729">
        <v>0</v>
      </c>
      <c r="I247" s="729">
        <v>0</v>
      </c>
      <c r="J247" s="729">
        <v>0</v>
      </c>
      <c r="K247" s="729">
        <v>0</v>
      </c>
      <c r="L247" s="729">
        <v>0</v>
      </c>
      <c r="M247" s="729">
        <v>0</v>
      </c>
      <c r="N247" s="729">
        <v>0</v>
      </c>
      <c r="O247" s="729">
        <v>0</v>
      </c>
      <c r="P247" s="729">
        <v>0</v>
      </c>
      <c r="Q247" s="729">
        <v>0</v>
      </c>
      <c r="S247" s="726" t="b">
        <v>0</v>
      </c>
      <c r="T247" s="728" t="str">
        <f t="shared" si="13"/>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5" outlineLevel="1" x14ac:dyDescent="0.25">
      <c r="A248" s="6"/>
      <c r="B248" s="7"/>
      <c r="C248" s="17"/>
      <c r="D248" s="17"/>
      <c r="E248" s="17"/>
      <c r="F248" s="26"/>
      <c r="G248" s="26" t="str">
        <f t="shared" si="12"/>
        <v>AAAA2A1z</v>
      </c>
      <c r="H248" s="729">
        <v>0</v>
      </c>
      <c r="I248" s="729">
        <v>0</v>
      </c>
      <c r="J248" s="729">
        <v>0</v>
      </c>
      <c r="K248" s="729">
        <v>0</v>
      </c>
      <c r="L248" s="729">
        <v>0</v>
      </c>
      <c r="M248" s="729">
        <v>0</v>
      </c>
      <c r="N248" s="729">
        <v>0</v>
      </c>
      <c r="O248" s="729">
        <v>0</v>
      </c>
      <c r="P248" s="729">
        <v>0</v>
      </c>
      <c r="Q248" s="729">
        <v>0</v>
      </c>
      <c r="R248" s="189"/>
      <c r="S248" s="726" t="b">
        <v>0</v>
      </c>
      <c r="T248" s="728" t="str">
        <f t="shared" si="13"/>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5" outlineLevel="1" x14ac:dyDescent="0.25">
      <c r="A249" s="6"/>
      <c r="B249" s="7"/>
      <c r="C249" s="17"/>
      <c r="D249" s="17"/>
      <c r="E249" s="17"/>
      <c r="F249" s="26"/>
      <c r="G249" s="26" t="str">
        <f t="shared" si="12"/>
        <v>AAAA2Nw</v>
      </c>
      <c r="H249" s="729">
        <v>0</v>
      </c>
      <c r="I249" s="729">
        <v>0</v>
      </c>
      <c r="J249" s="729">
        <v>0</v>
      </c>
      <c r="K249" s="729">
        <v>0</v>
      </c>
      <c r="L249" s="729">
        <v>0</v>
      </c>
      <c r="M249" s="729">
        <v>0</v>
      </c>
      <c r="N249" s="729">
        <v>0</v>
      </c>
      <c r="O249" s="729">
        <v>0</v>
      </c>
      <c r="P249" s="729">
        <v>0</v>
      </c>
      <c r="Q249" s="729">
        <v>0</v>
      </c>
      <c r="R249" s="189"/>
      <c r="S249" s="726" t="b">
        <v>0</v>
      </c>
      <c r="T249" s="728" t="str">
        <f t="shared" si="13"/>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5" outlineLevel="1" x14ac:dyDescent="0.25">
      <c r="A250" s="6"/>
      <c r="B250" s="7"/>
      <c r="C250" s="17"/>
      <c r="D250" s="17"/>
      <c r="E250" s="17"/>
      <c r="F250" s="26"/>
      <c r="G250" s="26" t="str">
        <f t="shared" si="12"/>
        <v>AAANWb</v>
      </c>
      <c r="H250" s="729">
        <v>0</v>
      </c>
      <c r="I250" s="729">
        <v>0</v>
      </c>
      <c r="J250" s="729">
        <v>0</v>
      </c>
      <c r="K250" s="729">
        <v>0</v>
      </c>
      <c r="L250" s="729">
        <v>0</v>
      </c>
      <c r="M250" s="729">
        <v>0</v>
      </c>
      <c r="N250" s="729">
        <v>0</v>
      </c>
      <c r="O250" s="729">
        <v>0</v>
      </c>
      <c r="P250" s="729">
        <v>0</v>
      </c>
      <c r="Q250" s="729">
        <v>0</v>
      </c>
      <c r="R250" s="189"/>
      <c r="S250" s="726" t="b">
        <v>0</v>
      </c>
      <c r="T250" s="728" t="str">
        <f t="shared" si="13"/>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5" outlineLevel="1" x14ac:dyDescent="0.25">
      <c r="A251" s="6"/>
      <c r="B251" s="7"/>
      <c r="C251" s="17"/>
      <c r="D251" s="17"/>
      <c r="E251" s="17"/>
      <c r="F251" s="26"/>
      <c r="G251" s="26" t="str">
        <f t="shared" si="12"/>
        <v>AANWBa</v>
      </c>
      <c r="H251" s="729">
        <v>0</v>
      </c>
      <c r="I251" s="729">
        <v>0</v>
      </c>
      <c r="J251" s="729">
        <v>0</v>
      </c>
      <c r="K251" s="729">
        <v>0</v>
      </c>
      <c r="L251" s="729">
        <v>0</v>
      </c>
      <c r="M251" s="729">
        <v>0</v>
      </c>
      <c r="N251" s="729">
        <v>0</v>
      </c>
      <c r="O251" s="729">
        <v>0</v>
      </c>
      <c r="P251" s="729">
        <v>0</v>
      </c>
      <c r="Q251" s="729">
        <v>0</v>
      </c>
      <c r="R251" s="189"/>
      <c r="S251" s="726" t="b">
        <v>0</v>
      </c>
      <c r="T251" s="728" t="str">
        <f t="shared" si="13"/>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5" outlineLevel="1" x14ac:dyDescent="0.25">
      <c r="A252" s="6"/>
      <c r="B252" s="7"/>
      <c r="C252" s="17"/>
      <c r="D252" s="17"/>
      <c r="E252" s="17"/>
      <c r="F252" s="26"/>
      <c r="G252" s="26" t="str">
        <f t="shared" si="12"/>
        <v>AYWBA1a</v>
      </c>
      <c r="H252" s="729">
        <v>0</v>
      </c>
      <c r="I252" s="729">
        <v>0</v>
      </c>
      <c r="J252" s="729">
        <v>0</v>
      </c>
      <c r="K252" s="729">
        <v>0</v>
      </c>
      <c r="L252" s="729">
        <v>0</v>
      </c>
      <c r="M252" s="729">
        <v>0</v>
      </c>
      <c r="N252" s="729">
        <v>0</v>
      </c>
      <c r="O252" s="729">
        <v>0</v>
      </c>
      <c r="P252" s="729">
        <v>0</v>
      </c>
      <c r="Q252" s="729">
        <v>0</v>
      </c>
      <c r="R252" s="189"/>
      <c r="S252" s="726" t="b">
        <v>0</v>
      </c>
      <c r="T252" s="728" t="str">
        <f t="shared" si="13"/>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5" outlineLevel="1" x14ac:dyDescent="0.25">
      <c r="A253" s="6"/>
      <c r="B253" s="7"/>
      <c r="C253" s="17"/>
      <c r="D253" s="17"/>
      <c r="E253" s="17"/>
      <c r="F253" s="26"/>
      <c r="G253" s="26" t="str">
        <f t="shared" si="12"/>
        <v>YYBA2A1a</v>
      </c>
      <c r="H253" s="729">
        <v>0</v>
      </c>
      <c r="I253" s="729">
        <v>0</v>
      </c>
      <c r="J253" s="729">
        <v>0</v>
      </c>
      <c r="K253" s="729">
        <v>0</v>
      </c>
      <c r="L253" s="729">
        <v>0</v>
      </c>
      <c r="M253" s="729">
        <v>0</v>
      </c>
      <c r="N253" s="729">
        <v>0</v>
      </c>
      <c r="O253" s="729">
        <v>0</v>
      </c>
      <c r="P253" s="729">
        <v>0</v>
      </c>
      <c r="Q253" s="729">
        <v>0</v>
      </c>
      <c r="R253" s="189"/>
      <c r="S253" s="726" t="b">
        <v>0</v>
      </c>
      <c r="T253" s="728" t="str">
        <f t="shared" si="13"/>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5" outlineLevel="1" x14ac:dyDescent="0.25">
      <c r="A254" s="6"/>
      <c r="B254" s="7"/>
      <c r="C254" s="17"/>
      <c r="D254" s="17"/>
      <c r="E254" s="17"/>
      <c r="F254" s="26"/>
      <c r="G254" s="26" t="str">
        <f t="shared" si="12"/>
        <v>YYAA2A1a</v>
      </c>
      <c r="H254" s="729">
        <v>0</v>
      </c>
      <c r="I254" s="729">
        <v>0</v>
      </c>
      <c r="J254" s="729">
        <v>0</v>
      </c>
      <c r="K254" s="729">
        <v>0</v>
      </c>
      <c r="L254" s="729">
        <v>0</v>
      </c>
      <c r="M254" s="729">
        <v>0</v>
      </c>
      <c r="N254" s="729">
        <v>0</v>
      </c>
      <c r="O254" s="729">
        <v>0</v>
      </c>
      <c r="P254" s="729">
        <v>0</v>
      </c>
      <c r="Q254" s="729">
        <v>0</v>
      </c>
      <c r="R254" s="189"/>
      <c r="S254" s="726" t="b">
        <v>0</v>
      </c>
      <c r="T254" s="728" t="str">
        <f t="shared" si="13"/>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5" outlineLevel="1" x14ac:dyDescent="0.25">
      <c r="A255" s="6"/>
      <c r="B255" s="7"/>
      <c r="C255" s="17"/>
      <c r="D255" s="17"/>
      <c r="E255" s="17"/>
      <c r="F255" s="26"/>
      <c r="G255" s="26" t="str">
        <f t="shared" si="12"/>
        <v>YAAA2A1a</v>
      </c>
      <c r="H255" s="729">
        <v>0</v>
      </c>
      <c r="I255" s="729">
        <v>0</v>
      </c>
      <c r="J255" s="729">
        <v>0</v>
      </c>
      <c r="K255" s="729">
        <v>0</v>
      </c>
      <c r="L255" s="729">
        <v>0</v>
      </c>
      <c r="M255" s="729">
        <v>0</v>
      </c>
      <c r="N255" s="729">
        <v>0</v>
      </c>
      <c r="O255" s="729">
        <v>0</v>
      </c>
      <c r="P255" s="729">
        <v>0</v>
      </c>
      <c r="Q255" s="729">
        <v>0</v>
      </c>
      <c r="S255" s="726" t="b">
        <v>0</v>
      </c>
      <c r="T255" s="728" t="str">
        <f t="shared" si="13"/>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5" outlineLevel="1" x14ac:dyDescent="0.25">
      <c r="A256" s="6"/>
      <c r="B256" s="7"/>
      <c r="C256" s="17"/>
      <c r="D256" s="17"/>
      <c r="E256" s="17"/>
      <c r="F256" s="26"/>
      <c r="G256" s="26" t="str">
        <f t="shared" si="12"/>
        <v>YYWNWl</v>
      </c>
      <c r="H256" s="729">
        <v>1540</v>
      </c>
      <c r="I256" s="773">
        <f>$H256*I$224</f>
        <v>1540</v>
      </c>
      <c r="J256" s="773">
        <f t="shared" ref="J256:Q268" si="17">$H256*J$224</f>
        <v>1540</v>
      </c>
      <c r="K256" s="773">
        <f t="shared" si="17"/>
        <v>1540</v>
      </c>
      <c r="L256" s="773">
        <f t="shared" si="17"/>
        <v>1540</v>
      </c>
      <c r="M256" s="773">
        <f t="shared" si="17"/>
        <v>1540</v>
      </c>
      <c r="N256" s="773">
        <f t="shared" si="17"/>
        <v>1540</v>
      </c>
      <c r="O256" s="773">
        <f t="shared" si="17"/>
        <v>1540</v>
      </c>
      <c r="P256" s="773">
        <f t="shared" si="17"/>
        <v>1540</v>
      </c>
      <c r="Q256" s="773">
        <f t="shared" si="17"/>
        <v>1540</v>
      </c>
      <c r="S256" s="726" t="b">
        <v>0</v>
      </c>
      <c r="T256" s="728" t="str">
        <f t="shared" si="13"/>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5" outlineLevel="1" x14ac:dyDescent="0.25">
      <c r="A257" s="6"/>
      <c r="B257" s="7"/>
      <c r="C257" s="17"/>
      <c r="D257" s="17"/>
      <c r="E257" s="17"/>
      <c r="F257" s="26"/>
      <c r="G257" s="26" t="str">
        <f t="shared" si="12"/>
        <v>YYLWNw</v>
      </c>
      <c r="H257" s="729">
        <v>2545</v>
      </c>
      <c r="I257" s="773">
        <f t="shared" ref="I257:I268" si="18">$H257*I$224</f>
        <v>2545</v>
      </c>
      <c r="J257" s="773">
        <f t="shared" si="17"/>
        <v>2545</v>
      </c>
      <c r="K257" s="773">
        <f t="shared" si="17"/>
        <v>2545</v>
      </c>
      <c r="L257" s="773">
        <f t="shared" si="17"/>
        <v>2545</v>
      </c>
      <c r="M257" s="773">
        <f t="shared" si="17"/>
        <v>2545</v>
      </c>
      <c r="N257" s="773">
        <f t="shared" si="17"/>
        <v>2545</v>
      </c>
      <c r="O257" s="773">
        <f t="shared" si="17"/>
        <v>2545</v>
      </c>
      <c r="P257" s="773">
        <f t="shared" si="17"/>
        <v>2545</v>
      </c>
      <c r="Q257" s="773">
        <f t="shared" si="17"/>
        <v>2545</v>
      </c>
      <c r="S257" s="726" t="b">
        <v>0</v>
      </c>
      <c r="T257" s="728" t="str">
        <f t="shared" si="13"/>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5" outlineLevel="1" x14ac:dyDescent="0.25">
      <c r="A258" s="6"/>
      <c r="B258" s="7"/>
      <c r="C258" s="17"/>
      <c r="D258" s="17"/>
      <c r="E258" s="17"/>
      <c r="F258" s="26"/>
      <c r="G258" s="26" t="str">
        <f t="shared" si="12"/>
        <v>YYWLWz</v>
      </c>
      <c r="H258" s="729">
        <v>1150</v>
      </c>
      <c r="I258" s="773">
        <f t="shared" si="18"/>
        <v>1150</v>
      </c>
      <c r="J258" s="773">
        <f t="shared" si="17"/>
        <v>1150</v>
      </c>
      <c r="K258" s="773">
        <f t="shared" si="17"/>
        <v>1150</v>
      </c>
      <c r="L258" s="773">
        <f t="shared" si="17"/>
        <v>1150</v>
      </c>
      <c r="M258" s="773">
        <f t="shared" si="17"/>
        <v>1150</v>
      </c>
      <c r="N258" s="773">
        <f t="shared" si="17"/>
        <v>1150</v>
      </c>
      <c r="O258" s="773">
        <f t="shared" si="17"/>
        <v>1150</v>
      </c>
      <c r="P258" s="773">
        <f t="shared" si="17"/>
        <v>1150</v>
      </c>
      <c r="Q258" s="773">
        <f t="shared" si="17"/>
        <v>1150</v>
      </c>
      <c r="S258" s="726" t="b">
        <v>0</v>
      </c>
      <c r="T258" s="728" t="str">
        <f t="shared" si="13"/>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5" outlineLevel="1" x14ac:dyDescent="0.25">
      <c r="A259" s="6"/>
      <c r="B259" s="7"/>
      <c r="C259" s="17"/>
      <c r="D259" s="17"/>
      <c r="E259" s="17"/>
      <c r="F259" s="26"/>
      <c r="G259" s="26" t="str">
        <f t="shared" si="12"/>
        <v>YYNWLw</v>
      </c>
      <c r="H259" s="729">
        <v>2473</v>
      </c>
      <c r="I259" s="773">
        <f t="shared" si="18"/>
        <v>2473</v>
      </c>
      <c r="J259" s="773">
        <f t="shared" si="17"/>
        <v>2473</v>
      </c>
      <c r="K259" s="773">
        <f t="shared" si="17"/>
        <v>2473</v>
      </c>
      <c r="L259" s="773">
        <f t="shared" si="17"/>
        <v>2473</v>
      </c>
      <c r="M259" s="773">
        <f t="shared" si="17"/>
        <v>2473</v>
      </c>
      <c r="N259" s="773">
        <f t="shared" si="17"/>
        <v>2473</v>
      </c>
      <c r="O259" s="773">
        <f t="shared" si="17"/>
        <v>2473</v>
      </c>
      <c r="P259" s="773">
        <f t="shared" si="17"/>
        <v>2473</v>
      </c>
      <c r="Q259" s="773">
        <f t="shared" si="17"/>
        <v>2473</v>
      </c>
      <c r="S259" s="726" t="b">
        <v>0</v>
      </c>
      <c r="T259" s="728" t="str">
        <f t="shared" si="13"/>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5" outlineLevel="1" x14ac:dyDescent="0.25">
      <c r="A260" s="6"/>
      <c r="B260" s="7"/>
      <c r="C260" s="17"/>
      <c r="D260" s="17"/>
      <c r="E260" s="17"/>
      <c r="F260" s="26"/>
      <c r="G260" s="26" t="str">
        <f t="shared" si="12"/>
        <v>AYAA2A1w</v>
      </c>
      <c r="H260" s="729">
        <v>2357</v>
      </c>
      <c r="I260" s="773">
        <f t="shared" si="18"/>
        <v>2357</v>
      </c>
      <c r="J260" s="773">
        <f t="shared" si="17"/>
        <v>2357</v>
      </c>
      <c r="K260" s="773">
        <f t="shared" si="17"/>
        <v>2357</v>
      </c>
      <c r="L260" s="773">
        <f t="shared" si="17"/>
        <v>2357</v>
      </c>
      <c r="M260" s="773">
        <f t="shared" si="17"/>
        <v>2357</v>
      </c>
      <c r="N260" s="773">
        <f t="shared" si="17"/>
        <v>2357</v>
      </c>
      <c r="O260" s="773">
        <f t="shared" si="17"/>
        <v>2357</v>
      </c>
      <c r="P260" s="773">
        <f t="shared" si="17"/>
        <v>2357</v>
      </c>
      <c r="Q260" s="773">
        <f t="shared" si="17"/>
        <v>2357</v>
      </c>
      <c r="S260" s="726" t="b">
        <v>0</v>
      </c>
      <c r="T260" s="728" t="str">
        <f t="shared" si="13"/>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5" outlineLevel="1" x14ac:dyDescent="0.25">
      <c r="A261" s="6"/>
      <c r="B261" s="7"/>
      <c r="C261" s="17"/>
      <c r="D261" s="17"/>
      <c r="E261" s="17"/>
      <c r="F261" s="26"/>
      <c r="G261" s="26" t="str">
        <f t="shared" si="12"/>
        <v>AAWA2A1a</v>
      </c>
      <c r="H261" s="729">
        <v>0</v>
      </c>
      <c r="I261" s="773">
        <f t="shared" si="18"/>
        <v>0</v>
      </c>
      <c r="J261" s="773">
        <f t="shared" si="17"/>
        <v>0</v>
      </c>
      <c r="K261" s="773">
        <f t="shared" si="17"/>
        <v>0</v>
      </c>
      <c r="L261" s="773">
        <f t="shared" si="17"/>
        <v>0</v>
      </c>
      <c r="M261" s="773">
        <f t="shared" si="17"/>
        <v>0</v>
      </c>
      <c r="N261" s="773">
        <f t="shared" si="17"/>
        <v>0</v>
      </c>
      <c r="O261" s="773">
        <f t="shared" si="17"/>
        <v>0</v>
      </c>
      <c r="P261" s="773">
        <f t="shared" si="17"/>
        <v>0</v>
      </c>
      <c r="Q261" s="773">
        <f t="shared" si="17"/>
        <v>0</v>
      </c>
      <c r="S261" s="726" t="b">
        <v>0</v>
      </c>
      <c r="T261" s="728" t="str">
        <f t="shared" si="13"/>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5" outlineLevel="1" x14ac:dyDescent="0.25">
      <c r="A262" s="6"/>
      <c r="B262" s="7"/>
      <c r="C262" s="17"/>
      <c r="D262" s="17"/>
      <c r="E262" s="17"/>
      <c r="F262" s="26"/>
      <c r="G262" s="26" t="str">
        <f t="shared" si="12"/>
        <v>AAAWA1a</v>
      </c>
      <c r="H262" s="729">
        <v>0</v>
      </c>
      <c r="I262" s="773">
        <f t="shared" si="18"/>
        <v>0</v>
      </c>
      <c r="J262" s="773">
        <f t="shared" si="17"/>
        <v>0</v>
      </c>
      <c r="K262" s="773">
        <f t="shared" si="17"/>
        <v>0</v>
      </c>
      <c r="L262" s="773">
        <f t="shared" si="17"/>
        <v>0</v>
      </c>
      <c r="M262" s="773">
        <f t="shared" si="17"/>
        <v>0</v>
      </c>
      <c r="N262" s="773">
        <f t="shared" si="17"/>
        <v>0</v>
      </c>
      <c r="O262" s="773">
        <f t="shared" si="17"/>
        <v>0</v>
      </c>
      <c r="P262" s="773">
        <f t="shared" si="17"/>
        <v>0</v>
      </c>
      <c r="Q262" s="773">
        <f t="shared" si="17"/>
        <v>0</v>
      </c>
      <c r="S262" s="726" t="b">
        <v>0</v>
      </c>
      <c r="T262" s="728" t="str">
        <f t="shared" si="13"/>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5" outlineLevel="1" x14ac:dyDescent="0.25">
      <c r="A263" s="6"/>
      <c r="B263" s="7"/>
      <c r="C263" s="17"/>
      <c r="D263" s="17"/>
      <c r="E263" s="17"/>
      <c r="F263" s="26"/>
      <c r="G263" s="26" t="str">
        <f t="shared" si="12"/>
        <v>YAAA2Wa</v>
      </c>
      <c r="H263" s="729">
        <v>0</v>
      </c>
      <c r="I263" s="773">
        <f t="shared" si="18"/>
        <v>0</v>
      </c>
      <c r="J263" s="773">
        <f t="shared" si="17"/>
        <v>0</v>
      </c>
      <c r="K263" s="773">
        <f t="shared" si="17"/>
        <v>0</v>
      </c>
      <c r="L263" s="773">
        <f t="shared" si="17"/>
        <v>0</v>
      </c>
      <c r="M263" s="773">
        <f t="shared" si="17"/>
        <v>0</v>
      </c>
      <c r="N263" s="773">
        <f t="shared" si="17"/>
        <v>0</v>
      </c>
      <c r="O263" s="773">
        <f t="shared" si="17"/>
        <v>0</v>
      </c>
      <c r="P263" s="773">
        <f t="shared" si="17"/>
        <v>0</v>
      </c>
      <c r="Q263" s="773">
        <f t="shared" si="17"/>
        <v>0</v>
      </c>
      <c r="S263" s="726" t="b">
        <v>0</v>
      </c>
      <c r="T263" s="728" t="str">
        <f t="shared" si="13"/>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5" outlineLevel="1" x14ac:dyDescent="0.25">
      <c r="A264" s="6"/>
      <c r="B264" s="7"/>
      <c r="C264" s="17"/>
      <c r="D264" s="17"/>
      <c r="E264" s="17"/>
      <c r="F264" s="26"/>
      <c r="G264" s="26" t="str">
        <f t="shared" si="12"/>
        <v>YAAA2Nw</v>
      </c>
      <c r="H264" s="729">
        <v>2616</v>
      </c>
      <c r="I264" s="773">
        <f t="shared" si="18"/>
        <v>2616</v>
      </c>
      <c r="J264" s="773">
        <f t="shared" si="17"/>
        <v>2616</v>
      </c>
      <c r="K264" s="773">
        <f t="shared" si="17"/>
        <v>2616</v>
      </c>
      <c r="L264" s="773">
        <f t="shared" si="17"/>
        <v>2616</v>
      </c>
      <c r="M264" s="773">
        <f t="shared" si="17"/>
        <v>2616</v>
      </c>
      <c r="N264" s="773">
        <f t="shared" si="17"/>
        <v>2616</v>
      </c>
      <c r="O264" s="773">
        <f t="shared" si="17"/>
        <v>2616</v>
      </c>
      <c r="P264" s="773">
        <f t="shared" si="17"/>
        <v>2616</v>
      </c>
      <c r="Q264" s="773">
        <f t="shared" si="17"/>
        <v>2616</v>
      </c>
      <c r="S264" s="726" t="b">
        <v>0</v>
      </c>
      <c r="T264" s="728" t="str">
        <f t="shared" si="13"/>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5" outlineLevel="1" x14ac:dyDescent="0.25">
      <c r="A265" s="6"/>
      <c r="B265" s="7"/>
      <c r="C265" s="17"/>
      <c r="D265" s="17"/>
      <c r="E265" s="17"/>
      <c r="F265" s="26"/>
      <c r="G265" s="26" t="str">
        <f t="shared" si="12"/>
        <v>YYAA2A1z</v>
      </c>
      <c r="H265" s="729">
        <v>1270</v>
      </c>
      <c r="I265" s="773">
        <f t="shared" si="18"/>
        <v>1270</v>
      </c>
      <c r="J265" s="773">
        <f t="shared" si="17"/>
        <v>1270</v>
      </c>
      <c r="K265" s="773">
        <f t="shared" si="17"/>
        <v>1270</v>
      </c>
      <c r="L265" s="773">
        <f t="shared" si="17"/>
        <v>1270</v>
      </c>
      <c r="M265" s="773">
        <f t="shared" si="17"/>
        <v>1270</v>
      </c>
      <c r="N265" s="773">
        <f t="shared" si="17"/>
        <v>1270</v>
      </c>
      <c r="O265" s="773">
        <f t="shared" si="17"/>
        <v>1270</v>
      </c>
      <c r="P265" s="773">
        <f t="shared" si="17"/>
        <v>1270</v>
      </c>
      <c r="Q265" s="773">
        <f t="shared" si="17"/>
        <v>1270</v>
      </c>
      <c r="S265" s="726" t="b">
        <v>0</v>
      </c>
      <c r="T265" s="728" t="str">
        <f t="shared" si="13"/>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5" outlineLevel="1" x14ac:dyDescent="0.25">
      <c r="A266" s="6"/>
      <c r="B266" s="7"/>
      <c r="C266" s="17"/>
      <c r="D266" s="17"/>
      <c r="E266" s="17"/>
      <c r="F266" s="26"/>
      <c r="G266" s="26" t="str">
        <f t="shared" si="12"/>
        <v>AYWA2A1a</v>
      </c>
      <c r="H266" s="729">
        <v>0</v>
      </c>
      <c r="I266" s="773">
        <f t="shared" si="18"/>
        <v>0</v>
      </c>
      <c r="J266" s="773">
        <f t="shared" si="17"/>
        <v>0</v>
      </c>
      <c r="K266" s="773">
        <f t="shared" si="17"/>
        <v>0</v>
      </c>
      <c r="L266" s="773">
        <f t="shared" si="17"/>
        <v>0</v>
      </c>
      <c r="M266" s="773">
        <f t="shared" si="17"/>
        <v>0</v>
      </c>
      <c r="N266" s="773">
        <f t="shared" si="17"/>
        <v>0</v>
      </c>
      <c r="O266" s="773">
        <f t="shared" si="17"/>
        <v>0</v>
      </c>
      <c r="P266" s="773">
        <f t="shared" si="17"/>
        <v>0</v>
      </c>
      <c r="Q266" s="773">
        <f t="shared" si="17"/>
        <v>0</v>
      </c>
      <c r="S266" s="726" t="b">
        <v>0</v>
      </c>
      <c r="T266" s="728" t="str">
        <f t="shared" si="13"/>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5" outlineLevel="1" x14ac:dyDescent="0.25">
      <c r="A267" s="6"/>
      <c r="B267" s="7"/>
      <c r="C267" s="17"/>
      <c r="D267" s="17"/>
      <c r="E267" s="17"/>
      <c r="F267" s="26"/>
      <c r="G267" s="26" t="str">
        <f t="shared" si="12"/>
        <v>AANWA1a</v>
      </c>
      <c r="H267" s="729">
        <v>0</v>
      </c>
      <c r="I267" s="773">
        <f t="shared" si="18"/>
        <v>0</v>
      </c>
      <c r="J267" s="773">
        <f t="shared" si="17"/>
        <v>0</v>
      </c>
      <c r="K267" s="773">
        <f t="shared" si="17"/>
        <v>0</v>
      </c>
      <c r="L267" s="773">
        <f t="shared" si="17"/>
        <v>0</v>
      </c>
      <c r="M267" s="773">
        <f t="shared" si="17"/>
        <v>0</v>
      </c>
      <c r="N267" s="773">
        <f t="shared" si="17"/>
        <v>0</v>
      </c>
      <c r="O267" s="773">
        <f t="shared" si="17"/>
        <v>0</v>
      </c>
      <c r="P267" s="773">
        <f t="shared" si="17"/>
        <v>0</v>
      </c>
      <c r="Q267" s="773">
        <f t="shared" si="17"/>
        <v>0</v>
      </c>
      <c r="S267" s="726" t="b">
        <v>0</v>
      </c>
      <c r="T267" s="728" t="str">
        <f t="shared" si="13"/>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5" outlineLevel="1" x14ac:dyDescent="0.25">
      <c r="A268" s="6"/>
      <c r="B268" s="7"/>
      <c r="C268" s="17"/>
      <c r="D268" s="17"/>
      <c r="E268" s="17"/>
      <c r="F268" s="26"/>
      <c r="G268" s="26" t="str">
        <f t="shared" si="12"/>
        <v>AAANWa</v>
      </c>
      <c r="H268" s="729">
        <v>0</v>
      </c>
      <c r="I268" s="773">
        <f t="shared" si="18"/>
        <v>0</v>
      </c>
      <c r="J268" s="773">
        <f t="shared" si="17"/>
        <v>0</v>
      </c>
      <c r="K268" s="773">
        <f t="shared" si="17"/>
        <v>0</v>
      </c>
      <c r="L268" s="773">
        <f t="shared" si="17"/>
        <v>0</v>
      </c>
      <c r="M268" s="773">
        <f t="shared" si="17"/>
        <v>0</v>
      </c>
      <c r="N268" s="773">
        <f t="shared" si="17"/>
        <v>0</v>
      </c>
      <c r="O268" s="773">
        <f t="shared" si="17"/>
        <v>0</v>
      </c>
      <c r="P268" s="773">
        <f t="shared" si="17"/>
        <v>0</v>
      </c>
      <c r="Q268" s="773">
        <f t="shared" si="17"/>
        <v>0</v>
      </c>
      <c r="S268" s="726" t="b">
        <v>0</v>
      </c>
      <c r="T268" s="728" t="str">
        <f t="shared" si="13"/>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5" outlineLevel="1" x14ac:dyDescent="0.2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5" outlineLevel="1" x14ac:dyDescent="0.2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5" outlineLevel="1" x14ac:dyDescent="0.2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5" outlineLevel="1" x14ac:dyDescent="0.2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5" outlineLevel="1" x14ac:dyDescent="0.2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5" outlineLevel="1" x14ac:dyDescent="0.2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5" outlineLevel="1" x14ac:dyDescent="0.25">
      <c r="A275" s="6"/>
      <c r="B275" s="7"/>
      <c r="C275" s="17"/>
      <c r="D275" s="17"/>
      <c r="E275" s="17"/>
      <c r="F275" s="26"/>
      <c r="G275" s="511" t="s">
        <v>1103</v>
      </c>
      <c r="J275" s="774" t="s">
        <v>413</v>
      </c>
      <c r="K275" s="774" t="s">
        <v>812</v>
      </c>
      <c r="L275" s="774" t="s">
        <v>813</v>
      </c>
      <c r="M275" s="774" t="s">
        <v>814</v>
      </c>
      <c r="N275" s="774" t="s">
        <v>815</v>
      </c>
      <c r="O275" s="774" t="s">
        <v>816</v>
      </c>
      <c r="P275" s="774" t="s">
        <v>817</v>
      </c>
      <c r="Q275" s="774" t="s">
        <v>818</v>
      </c>
      <c r="R275" s="774" t="s">
        <v>819</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5" outlineLevel="1" x14ac:dyDescent="0.25">
      <c r="A276" s="6"/>
      <c r="B276" s="7"/>
      <c r="C276" s="17"/>
      <c r="D276" s="17"/>
      <c r="E276" s="17"/>
      <c r="F276" s="26"/>
      <c r="G276" s="511"/>
      <c r="I276" t="s">
        <v>1125</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5" outlineLevel="1" x14ac:dyDescent="0.2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5" outlineLevel="1" x14ac:dyDescent="0.25">
      <c r="A278" s="6"/>
      <c r="B278" s="7"/>
      <c r="C278" s="17"/>
      <c r="D278" s="17"/>
      <c r="E278" s="17"/>
      <c r="F278" s="26"/>
      <c r="G278" s="26" t="s">
        <v>826</v>
      </c>
      <c r="H278" t="s">
        <v>844</v>
      </c>
      <c r="I278" t="s">
        <v>844</v>
      </c>
      <c r="J278" t="s">
        <v>413</v>
      </c>
      <c r="K278" t="s">
        <v>413</v>
      </c>
      <c r="L278" t="s">
        <v>812</v>
      </c>
      <c r="M278" t="s">
        <v>812</v>
      </c>
      <c r="N278" t="s">
        <v>813</v>
      </c>
      <c r="O278" t="s">
        <v>813</v>
      </c>
      <c r="P278" t="s">
        <v>814</v>
      </c>
      <c r="Q278" t="s">
        <v>814</v>
      </c>
      <c r="R278" t="s">
        <v>815</v>
      </c>
      <c r="S278" t="s">
        <v>815</v>
      </c>
      <c r="T278" t="s">
        <v>816</v>
      </c>
      <c r="U278" t="s">
        <v>816</v>
      </c>
      <c r="V278" t="s">
        <v>817</v>
      </c>
      <c r="W278" t="s">
        <v>817</v>
      </c>
      <c r="X278" t="s">
        <v>818</v>
      </c>
      <c r="Y278" t="s">
        <v>818</v>
      </c>
      <c r="Z278" t="s">
        <v>819</v>
      </c>
      <c r="AA278" t="s">
        <v>819</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5" outlineLevel="1" x14ac:dyDescent="0.25">
      <c r="A279" s="6"/>
      <c r="B279" s="7"/>
      <c r="C279" s="17"/>
      <c r="D279" s="17"/>
      <c r="E279" s="17"/>
      <c r="F279" s="26"/>
      <c r="G279" s="26" t="s">
        <v>825</v>
      </c>
      <c r="H279" t="s">
        <v>1104</v>
      </c>
      <c r="I279" t="s">
        <v>1087</v>
      </c>
      <c r="J279" t="s">
        <v>1104</v>
      </c>
      <c r="K279" t="s">
        <v>1087</v>
      </c>
      <c r="L279" t="s">
        <v>1104</v>
      </c>
      <c r="M279" t="s">
        <v>1087</v>
      </c>
      <c r="N279" t="s">
        <v>1104</v>
      </c>
      <c r="O279" t="s">
        <v>1087</v>
      </c>
      <c r="P279" t="s">
        <v>1104</v>
      </c>
      <c r="Q279" t="s">
        <v>1087</v>
      </c>
      <c r="R279" t="s">
        <v>1104</v>
      </c>
      <c r="S279" t="s">
        <v>1087</v>
      </c>
      <c r="T279" t="s">
        <v>1104</v>
      </c>
      <c r="U279" t="s">
        <v>1087</v>
      </c>
      <c r="V279" t="s">
        <v>1104</v>
      </c>
      <c r="W279" t="s">
        <v>1087</v>
      </c>
      <c r="X279" t="s">
        <v>1104</v>
      </c>
      <c r="Y279" t="s">
        <v>1087</v>
      </c>
      <c r="Z279" t="s">
        <v>1104</v>
      </c>
      <c r="AA279" t="s">
        <v>1087</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5" outlineLevel="1" x14ac:dyDescent="0.25">
      <c r="A280" s="6"/>
      <c r="B280" s="7"/>
      <c r="C280" s="17"/>
      <c r="D280" s="17"/>
      <c r="E280" s="17"/>
      <c r="F280" s="26"/>
      <c r="G280" s="26" t="str">
        <f t="shared" ref="G280:G322" si="19">_xlfn.CONCAT(H178:M178)</f>
        <v>AAAA2A1a</v>
      </c>
      <c r="H280" s="226">
        <v>0</v>
      </c>
      <c r="I280" s="226">
        <v>0</v>
      </c>
      <c r="J280" s="727">
        <f>$H280*HLOOKUP(J$278,$J$275:$R$276,2)</f>
        <v>0</v>
      </c>
      <c r="K280" s="759">
        <f t="shared" ref="K280:Y305" si="20">$I280</f>
        <v>0</v>
      </c>
      <c r="L280" s="727">
        <f>$H280*HLOOKUP(L$278,$J$275:$R$276,2)</f>
        <v>0</v>
      </c>
      <c r="M280" s="759">
        <f t="shared" si="20"/>
        <v>0</v>
      </c>
      <c r="N280" s="727">
        <f>$H280*HLOOKUP(N$278,$J$275:$R$276,2)</f>
        <v>0</v>
      </c>
      <c r="O280" s="759">
        <f t="shared" si="20"/>
        <v>0</v>
      </c>
      <c r="P280" s="727">
        <f>$H280*HLOOKUP(P$278,$J$275:$R$276,2)</f>
        <v>0</v>
      </c>
      <c r="Q280" s="759">
        <f t="shared" si="20"/>
        <v>0</v>
      </c>
      <c r="R280" s="727">
        <f>$H280*HLOOKUP(R$278,$J$275:$R$276,2)</f>
        <v>0</v>
      </c>
      <c r="S280" s="759">
        <f t="shared" si="20"/>
        <v>0</v>
      </c>
      <c r="T280" s="727">
        <f>$H280*HLOOKUP(T$278,$J$275:$R$276,2)</f>
        <v>0</v>
      </c>
      <c r="U280" s="759">
        <f t="shared" si="20"/>
        <v>0</v>
      </c>
      <c r="V280" s="727">
        <f>$H280*HLOOKUP(V$278,$J$275:$R$276,2)</f>
        <v>0</v>
      </c>
      <c r="W280" s="759">
        <f t="shared" si="20"/>
        <v>0</v>
      </c>
      <c r="X280" s="727">
        <f>$H280*HLOOKUP(X$278,$J$275:$R$276,2)</f>
        <v>0</v>
      </c>
      <c r="Y280" s="759">
        <f t="shared" si="20"/>
        <v>0</v>
      </c>
      <c r="Z280" s="727">
        <f>$H280*HLOOKUP(Z$278,$J$275:$R$276,2)</f>
        <v>0</v>
      </c>
      <c r="AA280" s="759">
        <f t="shared" ref="AA280:AA322" si="21">$I280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5" outlineLevel="1" x14ac:dyDescent="0.25">
      <c r="A281" s="6"/>
      <c r="B281" s="7"/>
      <c r="C281" s="17"/>
      <c r="D281" s="17"/>
      <c r="E281" s="17"/>
      <c r="F281" s="26"/>
      <c r="G281" s="26" t="str">
        <f t="shared" si="19"/>
        <v>GGGGAg1a2</v>
      </c>
      <c r="H281" s="226">
        <v>0</v>
      </c>
      <c r="I281" s="226">
        <v>0</v>
      </c>
      <c r="J281" s="727">
        <f t="shared" ref="J281:J289" si="22">$H281*HLOOKUP(J$278,$J$275:$R$276,2)</f>
        <v>0</v>
      </c>
      <c r="K281" s="759">
        <f t="shared" si="20"/>
        <v>0</v>
      </c>
      <c r="L281" s="727">
        <f t="shared" ref="L281:L289" si="23">$H281*HLOOKUP(L$278,$J$275:$R$276,2)</f>
        <v>0</v>
      </c>
      <c r="M281" s="759">
        <f t="shared" si="20"/>
        <v>0</v>
      </c>
      <c r="N281" s="727">
        <f t="shared" ref="N281:N289" si="24">$H281*HLOOKUP(N$278,$J$275:$R$276,2)</f>
        <v>0</v>
      </c>
      <c r="O281" s="759">
        <f t="shared" si="20"/>
        <v>0</v>
      </c>
      <c r="P281" s="727">
        <f t="shared" ref="P281:P289" si="25">$H281*HLOOKUP(P$278,$J$275:$R$276,2)</f>
        <v>0</v>
      </c>
      <c r="Q281" s="759">
        <f t="shared" si="20"/>
        <v>0</v>
      </c>
      <c r="R281" s="727">
        <f t="shared" ref="R281:R289" si="26">$H281*HLOOKUP(R$278,$J$275:$R$276,2)</f>
        <v>0</v>
      </c>
      <c r="S281" s="759">
        <f t="shared" si="20"/>
        <v>0</v>
      </c>
      <c r="T281" s="727">
        <f t="shared" ref="T281:T289" si="27">$H281*HLOOKUP(T$278,$J$275:$R$276,2)</f>
        <v>0</v>
      </c>
      <c r="U281" s="759">
        <f t="shared" si="20"/>
        <v>0</v>
      </c>
      <c r="V281" s="727">
        <f t="shared" ref="V281:V289" si="28">$H281*HLOOKUP(V$278,$J$275:$R$276,2)</f>
        <v>0</v>
      </c>
      <c r="W281" s="759">
        <f t="shared" si="20"/>
        <v>0</v>
      </c>
      <c r="X281" s="727">
        <f t="shared" ref="X281:X289" si="29">$H281*HLOOKUP(X$278,$J$275:$R$276,2)</f>
        <v>0</v>
      </c>
      <c r="Y281" s="759">
        <f t="shared" si="20"/>
        <v>0</v>
      </c>
      <c r="Z281" s="727">
        <f t="shared" ref="Z281:Z289" si="30">$H281*HLOOKUP(Z$278,$J$275:$R$276,2)</f>
        <v>0</v>
      </c>
      <c r="AA281" s="759">
        <f t="shared" si="21"/>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5" outlineLevel="1" x14ac:dyDescent="0.25">
      <c r="A282" s="6"/>
      <c r="B282" s="7"/>
      <c r="C282" s="17"/>
      <c r="D282" s="17"/>
      <c r="E282" s="17"/>
      <c r="F282" s="26"/>
      <c r="G282" s="26" t="str">
        <f t="shared" si="19"/>
        <v>GGGGSg1a2</v>
      </c>
      <c r="H282" s="226">
        <v>0</v>
      </c>
      <c r="I282" s="226">
        <v>0</v>
      </c>
      <c r="J282" s="727">
        <f t="shared" si="22"/>
        <v>0</v>
      </c>
      <c r="K282" s="759">
        <f t="shared" si="20"/>
        <v>0</v>
      </c>
      <c r="L282" s="727">
        <f t="shared" si="23"/>
        <v>0</v>
      </c>
      <c r="M282" s="759">
        <f t="shared" si="20"/>
        <v>0</v>
      </c>
      <c r="N282" s="727">
        <f t="shared" si="24"/>
        <v>0</v>
      </c>
      <c r="O282" s="759">
        <f t="shared" si="20"/>
        <v>0</v>
      </c>
      <c r="P282" s="727">
        <f t="shared" si="25"/>
        <v>0</v>
      </c>
      <c r="Q282" s="759">
        <f t="shared" si="20"/>
        <v>0</v>
      </c>
      <c r="R282" s="727">
        <f t="shared" si="26"/>
        <v>0</v>
      </c>
      <c r="S282" s="759">
        <f t="shared" si="20"/>
        <v>0</v>
      </c>
      <c r="T282" s="727">
        <f t="shared" si="27"/>
        <v>0</v>
      </c>
      <c r="U282" s="759">
        <f t="shared" si="20"/>
        <v>0</v>
      </c>
      <c r="V282" s="727">
        <f t="shared" si="28"/>
        <v>0</v>
      </c>
      <c r="W282" s="759">
        <f t="shared" si="20"/>
        <v>0</v>
      </c>
      <c r="X282" s="727">
        <f t="shared" si="29"/>
        <v>0</v>
      </c>
      <c r="Y282" s="759">
        <f t="shared" si="20"/>
        <v>0</v>
      </c>
      <c r="Z282" s="727">
        <f t="shared" si="30"/>
        <v>0</v>
      </c>
      <c r="AA282" s="759">
        <f t="shared" si="21"/>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5" outlineLevel="1" x14ac:dyDescent="0.25">
      <c r="A283" s="6"/>
      <c r="B283" s="7"/>
      <c r="C283" s="17"/>
      <c r="D283" s="17"/>
      <c r="E283" s="17"/>
      <c r="F283" s="26"/>
      <c r="G283" s="26" t="str">
        <f t="shared" si="19"/>
        <v>GGGAg2Na2</v>
      </c>
      <c r="H283" s="226">
        <v>0</v>
      </c>
      <c r="I283" s="226">
        <v>0</v>
      </c>
      <c r="J283" s="727">
        <f t="shared" si="22"/>
        <v>0</v>
      </c>
      <c r="K283" s="759">
        <f t="shared" si="20"/>
        <v>0</v>
      </c>
      <c r="L283" s="727">
        <f t="shared" si="23"/>
        <v>0</v>
      </c>
      <c r="M283" s="759">
        <f t="shared" si="20"/>
        <v>0</v>
      </c>
      <c r="N283" s="727">
        <f t="shared" si="24"/>
        <v>0</v>
      </c>
      <c r="O283" s="759">
        <f t="shared" si="20"/>
        <v>0</v>
      </c>
      <c r="P283" s="727">
        <f t="shared" si="25"/>
        <v>0</v>
      </c>
      <c r="Q283" s="759">
        <f t="shared" si="20"/>
        <v>0</v>
      </c>
      <c r="R283" s="727">
        <f t="shared" si="26"/>
        <v>0</v>
      </c>
      <c r="S283" s="759">
        <f t="shared" si="20"/>
        <v>0</v>
      </c>
      <c r="T283" s="727">
        <f t="shared" si="27"/>
        <v>0</v>
      </c>
      <c r="U283" s="759">
        <f t="shared" si="20"/>
        <v>0</v>
      </c>
      <c r="V283" s="727">
        <f t="shared" si="28"/>
        <v>0</v>
      </c>
      <c r="W283" s="759">
        <f t="shared" si="20"/>
        <v>0</v>
      </c>
      <c r="X283" s="727">
        <f t="shared" si="29"/>
        <v>0</v>
      </c>
      <c r="Y283" s="759">
        <f t="shared" si="20"/>
        <v>0</v>
      </c>
      <c r="Z283" s="727">
        <f t="shared" si="30"/>
        <v>0</v>
      </c>
      <c r="AA283" s="759">
        <f t="shared" si="21"/>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5" outlineLevel="1" x14ac:dyDescent="0.25">
      <c r="A284" s="6"/>
      <c r="B284" s="7"/>
      <c r="C284" s="17"/>
      <c r="D284" s="17"/>
      <c r="E284" s="17"/>
      <c r="F284" s="26"/>
      <c r="G284" s="26" t="str">
        <f t="shared" si="19"/>
        <v>GGGAg2Ea2</v>
      </c>
      <c r="H284" s="226">
        <v>0</v>
      </c>
      <c r="I284" s="226">
        <v>0</v>
      </c>
      <c r="J284" s="727">
        <f t="shared" si="22"/>
        <v>0</v>
      </c>
      <c r="K284" s="759">
        <f t="shared" si="20"/>
        <v>0</v>
      </c>
      <c r="L284" s="727">
        <f t="shared" si="23"/>
        <v>0</v>
      </c>
      <c r="M284" s="759">
        <f t="shared" si="20"/>
        <v>0</v>
      </c>
      <c r="N284" s="727">
        <f t="shared" si="24"/>
        <v>0</v>
      </c>
      <c r="O284" s="759">
        <f t="shared" si="20"/>
        <v>0</v>
      </c>
      <c r="P284" s="727">
        <f t="shared" si="25"/>
        <v>0</v>
      </c>
      <c r="Q284" s="759">
        <f t="shared" si="20"/>
        <v>0</v>
      </c>
      <c r="R284" s="727">
        <f t="shared" si="26"/>
        <v>0</v>
      </c>
      <c r="S284" s="759">
        <f t="shared" si="20"/>
        <v>0</v>
      </c>
      <c r="T284" s="727">
        <f t="shared" si="27"/>
        <v>0</v>
      </c>
      <c r="U284" s="759">
        <f t="shared" si="20"/>
        <v>0</v>
      </c>
      <c r="V284" s="727">
        <f t="shared" si="28"/>
        <v>0</v>
      </c>
      <c r="W284" s="759">
        <f t="shared" si="20"/>
        <v>0</v>
      </c>
      <c r="X284" s="727">
        <f t="shared" si="29"/>
        <v>0</v>
      </c>
      <c r="Y284" s="759">
        <f t="shared" si="20"/>
        <v>0</v>
      </c>
      <c r="Z284" s="727">
        <f t="shared" si="30"/>
        <v>0</v>
      </c>
      <c r="AA284" s="759">
        <f t="shared" si="21"/>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5" outlineLevel="1" x14ac:dyDescent="0.25">
      <c r="A285" s="6"/>
      <c r="B285" s="7"/>
      <c r="C285" s="17"/>
      <c r="D285" s="17"/>
      <c r="E285" s="17"/>
      <c r="F285" s="26"/>
      <c r="G285" s="26" t="str">
        <f t="shared" si="19"/>
        <v>GGGAg2OFa2</v>
      </c>
      <c r="H285" s="226">
        <v>0</v>
      </c>
      <c r="I285" s="226">
        <v>0</v>
      </c>
      <c r="J285" s="727">
        <f t="shared" si="22"/>
        <v>0</v>
      </c>
      <c r="K285" s="759">
        <f t="shared" si="20"/>
        <v>0</v>
      </c>
      <c r="L285" s="727">
        <f t="shared" si="23"/>
        <v>0</v>
      </c>
      <c r="M285" s="759">
        <f t="shared" si="20"/>
        <v>0</v>
      </c>
      <c r="N285" s="727">
        <f t="shared" si="24"/>
        <v>0</v>
      </c>
      <c r="O285" s="759">
        <f t="shared" si="20"/>
        <v>0</v>
      </c>
      <c r="P285" s="727">
        <f t="shared" si="25"/>
        <v>0</v>
      </c>
      <c r="Q285" s="759">
        <f t="shared" si="20"/>
        <v>0</v>
      </c>
      <c r="R285" s="727">
        <f t="shared" si="26"/>
        <v>0</v>
      </c>
      <c r="S285" s="759">
        <f t="shared" si="20"/>
        <v>0</v>
      </c>
      <c r="T285" s="727">
        <f t="shared" si="27"/>
        <v>0</v>
      </c>
      <c r="U285" s="759">
        <f t="shared" si="20"/>
        <v>0</v>
      </c>
      <c r="V285" s="727">
        <f t="shared" si="28"/>
        <v>0</v>
      </c>
      <c r="W285" s="759">
        <f t="shared" si="20"/>
        <v>0</v>
      </c>
      <c r="X285" s="727">
        <f t="shared" si="29"/>
        <v>0</v>
      </c>
      <c r="Y285" s="759">
        <f t="shared" si="20"/>
        <v>0</v>
      </c>
      <c r="Z285" s="727">
        <f t="shared" si="30"/>
        <v>0</v>
      </c>
      <c r="AA285" s="759">
        <f t="shared" si="21"/>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5" outlineLevel="1" x14ac:dyDescent="0.25">
      <c r="A286" s="6"/>
      <c r="B286" s="7"/>
      <c r="C286" s="17"/>
      <c r="D286" s="17"/>
      <c r="E286" s="17"/>
      <c r="F286" s="26"/>
      <c r="G286" s="26" t="str">
        <f t="shared" si="19"/>
        <v>GGGC1Na2</v>
      </c>
      <c r="H286" s="226">
        <v>0</v>
      </c>
      <c r="I286" s="226">
        <v>0</v>
      </c>
      <c r="J286" s="727">
        <f t="shared" si="22"/>
        <v>0</v>
      </c>
      <c r="K286" s="759">
        <f t="shared" si="20"/>
        <v>0</v>
      </c>
      <c r="L286" s="727">
        <f t="shared" si="23"/>
        <v>0</v>
      </c>
      <c r="M286" s="759">
        <f t="shared" si="20"/>
        <v>0</v>
      </c>
      <c r="N286" s="727">
        <f t="shared" si="24"/>
        <v>0</v>
      </c>
      <c r="O286" s="759">
        <f t="shared" si="20"/>
        <v>0</v>
      </c>
      <c r="P286" s="727">
        <f t="shared" si="25"/>
        <v>0</v>
      </c>
      <c r="Q286" s="759">
        <f t="shared" si="20"/>
        <v>0</v>
      </c>
      <c r="R286" s="727">
        <f t="shared" si="26"/>
        <v>0</v>
      </c>
      <c r="S286" s="759">
        <f t="shared" si="20"/>
        <v>0</v>
      </c>
      <c r="T286" s="727">
        <f t="shared" si="27"/>
        <v>0</v>
      </c>
      <c r="U286" s="759">
        <f t="shared" si="20"/>
        <v>0</v>
      </c>
      <c r="V286" s="727">
        <f t="shared" si="28"/>
        <v>0</v>
      </c>
      <c r="W286" s="759">
        <f t="shared" si="20"/>
        <v>0</v>
      </c>
      <c r="X286" s="727">
        <f t="shared" si="29"/>
        <v>0</v>
      </c>
      <c r="Y286" s="759">
        <f t="shared" si="20"/>
        <v>0</v>
      </c>
      <c r="Z286" s="727">
        <f t="shared" si="30"/>
        <v>0</v>
      </c>
      <c r="AA286" s="759">
        <f t="shared" si="21"/>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5" outlineLevel="1" x14ac:dyDescent="0.25">
      <c r="A287" s="6"/>
      <c r="B287" s="7"/>
      <c r="C287" s="17"/>
      <c r="D287" s="17"/>
      <c r="E287" s="17"/>
      <c r="F287" s="26"/>
      <c r="G287" s="26" t="str">
        <f t="shared" si="19"/>
        <v>GGGC1Ea2</v>
      </c>
      <c r="H287" s="226">
        <v>0</v>
      </c>
      <c r="I287" s="226">
        <v>0</v>
      </c>
      <c r="J287" s="727">
        <f t="shared" si="22"/>
        <v>0</v>
      </c>
      <c r="K287" s="759">
        <f t="shared" si="20"/>
        <v>0</v>
      </c>
      <c r="L287" s="727">
        <f t="shared" si="23"/>
        <v>0</v>
      </c>
      <c r="M287" s="759">
        <f t="shared" si="20"/>
        <v>0</v>
      </c>
      <c r="N287" s="727">
        <f t="shared" si="24"/>
        <v>0</v>
      </c>
      <c r="O287" s="759">
        <f t="shared" si="20"/>
        <v>0</v>
      </c>
      <c r="P287" s="727">
        <f t="shared" si="25"/>
        <v>0</v>
      </c>
      <c r="Q287" s="759">
        <f t="shared" si="20"/>
        <v>0</v>
      </c>
      <c r="R287" s="727">
        <f t="shared" si="26"/>
        <v>0</v>
      </c>
      <c r="S287" s="759">
        <f t="shared" si="20"/>
        <v>0</v>
      </c>
      <c r="T287" s="727">
        <f t="shared" si="27"/>
        <v>0</v>
      </c>
      <c r="U287" s="759">
        <f t="shared" si="20"/>
        <v>0</v>
      </c>
      <c r="V287" s="727">
        <f t="shared" si="28"/>
        <v>0</v>
      </c>
      <c r="W287" s="759">
        <f t="shared" si="20"/>
        <v>0</v>
      </c>
      <c r="X287" s="727">
        <f t="shared" si="29"/>
        <v>0</v>
      </c>
      <c r="Y287" s="759">
        <f t="shared" si="20"/>
        <v>0</v>
      </c>
      <c r="Z287" s="727">
        <f t="shared" si="30"/>
        <v>0</v>
      </c>
      <c r="AA287" s="759">
        <f t="shared" si="21"/>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5" outlineLevel="1" x14ac:dyDescent="0.25">
      <c r="A288" s="6"/>
      <c r="B288" s="7"/>
      <c r="C288" s="17"/>
      <c r="D288" s="17"/>
      <c r="E288" s="17"/>
      <c r="F288" s="26"/>
      <c r="G288" s="26" t="str">
        <f t="shared" si="19"/>
        <v>GGGC1Pa2</v>
      </c>
      <c r="H288" s="226">
        <v>0</v>
      </c>
      <c r="I288" s="226">
        <v>0</v>
      </c>
      <c r="J288" s="727">
        <f t="shared" si="22"/>
        <v>0</v>
      </c>
      <c r="K288" s="759">
        <f t="shared" si="20"/>
        <v>0</v>
      </c>
      <c r="L288" s="727">
        <f t="shared" si="23"/>
        <v>0</v>
      </c>
      <c r="M288" s="759">
        <f t="shared" si="20"/>
        <v>0</v>
      </c>
      <c r="N288" s="727">
        <f t="shared" si="24"/>
        <v>0</v>
      </c>
      <c r="O288" s="759">
        <f t="shared" si="20"/>
        <v>0</v>
      </c>
      <c r="P288" s="727">
        <f t="shared" si="25"/>
        <v>0</v>
      </c>
      <c r="Q288" s="759">
        <f t="shared" si="20"/>
        <v>0</v>
      </c>
      <c r="R288" s="727">
        <f t="shared" si="26"/>
        <v>0</v>
      </c>
      <c r="S288" s="759">
        <f t="shared" si="20"/>
        <v>0</v>
      </c>
      <c r="T288" s="727">
        <f t="shared" si="27"/>
        <v>0</v>
      </c>
      <c r="U288" s="759">
        <f t="shared" si="20"/>
        <v>0</v>
      </c>
      <c r="V288" s="727">
        <f t="shared" si="28"/>
        <v>0</v>
      </c>
      <c r="W288" s="759">
        <f t="shared" si="20"/>
        <v>0</v>
      </c>
      <c r="X288" s="727">
        <f t="shared" si="29"/>
        <v>0</v>
      </c>
      <c r="Y288" s="759">
        <f t="shared" si="20"/>
        <v>0</v>
      </c>
      <c r="Z288" s="727">
        <f t="shared" si="30"/>
        <v>0</v>
      </c>
      <c r="AA288" s="759">
        <f t="shared" si="21"/>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5" outlineLevel="1" x14ac:dyDescent="0.25">
      <c r="A289" s="6"/>
      <c r="B289" s="7"/>
      <c r="C289" s="17"/>
      <c r="D289" s="17"/>
      <c r="E289" s="17"/>
      <c r="F289" s="26"/>
      <c r="G289" s="26" t="str">
        <f t="shared" si="19"/>
        <v>GGGC1OFa2</v>
      </c>
      <c r="H289" s="226">
        <v>0</v>
      </c>
      <c r="I289" s="226">
        <v>0</v>
      </c>
      <c r="J289" s="727">
        <f t="shared" si="22"/>
        <v>0</v>
      </c>
      <c r="K289" s="759">
        <f t="shared" si="20"/>
        <v>0</v>
      </c>
      <c r="L289" s="727">
        <f t="shared" si="23"/>
        <v>0</v>
      </c>
      <c r="M289" s="759">
        <f t="shared" si="20"/>
        <v>0</v>
      </c>
      <c r="N289" s="727">
        <f t="shared" si="24"/>
        <v>0</v>
      </c>
      <c r="O289" s="759">
        <f t="shared" si="20"/>
        <v>0</v>
      </c>
      <c r="P289" s="727">
        <f t="shared" si="25"/>
        <v>0</v>
      </c>
      <c r="Q289" s="759">
        <f t="shared" si="20"/>
        <v>0</v>
      </c>
      <c r="R289" s="727">
        <f t="shared" si="26"/>
        <v>0</v>
      </c>
      <c r="S289" s="759">
        <f t="shared" si="20"/>
        <v>0</v>
      </c>
      <c r="T289" s="727">
        <f t="shared" si="27"/>
        <v>0</v>
      </c>
      <c r="U289" s="759">
        <f t="shared" si="20"/>
        <v>0</v>
      </c>
      <c r="V289" s="727">
        <f t="shared" si="28"/>
        <v>0</v>
      </c>
      <c r="W289" s="759">
        <f t="shared" si="20"/>
        <v>0</v>
      </c>
      <c r="X289" s="727">
        <f t="shared" si="29"/>
        <v>0</v>
      </c>
      <c r="Y289" s="759">
        <f t="shared" si="20"/>
        <v>0</v>
      </c>
      <c r="Z289" s="727">
        <f t="shared" si="30"/>
        <v>0</v>
      </c>
      <c r="AA289" s="759">
        <f t="shared" si="21"/>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5" outlineLevel="1" x14ac:dyDescent="0.25">
      <c r="A290" s="6"/>
      <c r="B290" s="7"/>
      <c r="C290" s="17"/>
      <c r="D290" s="17"/>
      <c r="E290" s="17"/>
      <c r="F290" s="26"/>
      <c r="G290" s="26" t="str">
        <f t="shared" si="19"/>
        <v>SPSPSPSPSPsp</v>
      </c>
      <c r="H290" s="226">
        <v>0</v>
      </c>
      <c r="I290" s="226">
        <v>0</v>
      </c>
      <c r="J290" s="727">
        <f>$H290*HLOOKUP(J$278,$J$275:$R$276,2)</f>
        <v>0</v>
      </c>
      <c r="K290" s="759">
        <f t="shared" si="20"/>
        <v>0</v>
      </c>
      <c r="L290" s="727">
        <f>$H290*HLOOKUP(L$278,$J$275:$R$276,2)</f>
        <v>0</v>
      </c>
      <c r="M290" s="759">
        <f t="shared" si="20"/>
        <v>0</v>
      </c>
      <c r="N290" s="727">
        <f>$H290*HLOOKUP(N$278,$J$275:$R$276,2)</f>
        <v>0</v>
      </c>
      <c r="O290" s="759">
        <f t="shared" si="20"/>
        <v>0</v>
      </c>
      <c r="P290" s="727">
        <f>$H290*HLOOKUP(P$278,$J$275:$R$276,2)</f>
        <v>0</v>
      </c>
      <c r="Q290" s="759">
        <f t="shared" si="20"/>
        <v>0</v>
      </c>
      <c r="R290" s="727">
        <f>$H290*HLOOKUP(R$278,$J$275:$R$276,2)</f>
        <v>0</v>
      </c>
      <c r="S290" s="759">
        <f t="shared" si="20"/>
        <v>0</v>
      </c>
      <c r="T290" s="727">
        <f>$H290*HLOOKUP(T$278,$J$275:$R$276,2)</f>
        <v>0</v>
      </c>
      <c r="U290" s="759">
        <f t="shared" si="20"/>
        <v>0</v>
      </c>
      <c r="V290" s="727">
        <f>$H290*HLOOKUP(V$278,$J$275:$R$276,2)</f>
        <v>0</v>
      </c>
      <c r="W290" s="759">
        <f t="shared" si="20"/>
        <v>0</v>
      </c>
      <c r="X290" s="727">
        <f>$H290*HLOOKUP(X$278,$J$275:$R$276,2)</f>
        <v>0</v>
      </c>
      <c r="Y290" s="759">
        <f t="shared" si="20"/>
        <v>0</v>
      </c>
      <c r="Z290" s="727">
        <f>$H290*HLOOKUP(Z$278,$J$275:$R$276,2)</f>
        <v>0</v>
      </c>
      <c r="AA290" s="759">
        <f t="shared" si="21"/>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5" outlineLevel="1" x14ac:dyDescent="0.25">
      <c r="A291" s="6"/>
      <c r="B291" s="7"/>
      <c r="C291" s="17"/>
      <c r="D291" s="17"/>
      <c r="E291" s="17"/>
      <c r="F291" s="26"/>
      <c r="G291" s="26" t="str">
        <f t="shared" si="19"/>
        <v>YABA2Ba</v>
      </c>
      <c r="H291" s="279">
        <v>0</v>
      </c>
      <c r="I291" s="279">
        <v>0</v>
      </c>
      <c r="J291" s="727">
        <f t="shared" ref="J291:X322" si="31">$H291*HLOOKUP(J$278,$J$275:$R$276,2)</f>
        <v>0</v>
      </c>
      <c r="K291" s="759">
        <f t="shared" si="20"/>
        <v>0</v>
      </c>
      <c r="L291" s="727">
        <f t="shared" si="31"/>
        <v>0</v>
      </c>
      <c r="M291" s="759">
        <f t="shared" si="20"/>
        <v>0</v>
      </c>
      <c r="N291" s="727">
        <f t="shared" si="31"/>
        <v>0</v>
      </c>
      <c r="O291" s="759">
        <f t="shared" si="20"/>
        <v>0</v>
      </c>
      <c r="P291" s="727">
        <f t="shared" si="31"/>
        <v>0</v>
      </c>
      <c r="Q291" s="759">
        <f t="shared" si="20"/>
        <v>0</v>
      </c>
      <c r="R291" s="727">
        <f t="shared" si="31"/>
        <v>0</v>
      </c>
      <c r="S291" s="759">
        <f t="shared" si="20"/>
        <v>0</v>
      </c>
      <c r="T291" s="727">
        <f t="shared" si="31"/>
        <v>0</v>
      </c>
      <c r="U291" s="759">
        <f t="shared" si="20"/>
        <v>0</v>
      </c>
      <c r="V291" s="727">
        <f t="shared" si="31"/>
        <v>0</v>
      </c>
      <c r="W291" s="759">
        <f t="shared" si="20"/>
        <v>0</v>
      </c>
      <c r="X291" s="727">
        <f t="shared" si="31"/>
        <v>0</v>
      </c>
      <c r="Y291" s="759">
        <f t="shared" si="20"/>
        <v>0</v>
      </c>
      <c r="Z291" s="727">
        <f t="shared" ref="Z291:Z322" si="32">$H291*HLOOKUP(Z$278,$J$275:$R$276,2)</f>
        <v>0</v>
      </c>
      <c r="AA291" s="759">
        <f t="shared" si="21"/>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5" outlineLevel="1" x14ac:dyDescent="0.25">
      <c r="A292" s="6"/>
      <c r="B292" s="7"/>
      <c r="C292" s="17"/>
      <c r="D292" s="17"/>
      <c r="E292" s="17"/>
      <c r="F292" s="26"/>
      <c r="G292" s="26" t="str">
        <f t="shared" si="19"/>
        <v>AYABA1b</v>
      </c>
      <c r="H292" s="279">
        <v>0</v>
      </c>
      <c r="I292" s="279">
        <v>0</v>
      </c>
      <c r="J292" s="727">
        <f t="shared" si="31"/>
        <v>0</v>
      </c>
      <c r="K292" s="759">
        <f t="shared" si="20"/>
        <v>0</v>
      </c>
      <c r="L292" s="727">
        <f t="shared" si="31"/>
        <v>0</v>
      </c>
      <c r="M292" s="759">
        <f t="shared" si="20"/>
        <v>0</v>
      </c>
      <c r="N292" s="727">
        <f t="shared" si="31"/>
        <v>0</v>
      </c>
      <c r="O292" s="759">
        <f t="shared" si="20"/>
        <v>0</v>
      </c>
      <c r="P292" s="727">
        <f t="shared" si="31"/>
        <v>0</v>
      </c>
      <c r="Q292" s="759">
        <f t="shared" si="20"/>
        <v>0</v>
      </c>
      <c r="R292" s="727">
        <f t="shared" si="31"/>
        <v>0</v>
      </c>
      <c r="S292" s="759">
        <f t="shared" si="20"/>
        <v>0</v>
      </c>
      <c r="T292" s="727">
        <f t="shared" si="31"/>
        <v>0</v>
      </c>
      <c r="U292" s="759">
        <f t="shared" si="20"/>
        <v>0</v>
      </c>
      <c r="V292" s="727">
        <f t="shared" si="31"/>
        <v>0</v>
      </c>
      <c r="W292" s="759">
        <f t="shared" si="20"/>
        <v>0</v>
      </c>
      <c r="X292" s="727">
        <f t="shared" si="31"/>
        <v>0</v>
      </c>
      <c r="Y292" s="759">
        <f t="shared" si="20"/>
        <v>0</v>
      </c>
      <c r="Z292" s="727">
        <f t="shared" si="32"/>
        <v>0</v>
      </c>
      <c r="AA292" s="759">
        <f t="shared" si="21"/>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5" outlineLevel="1" x14ac:dyDescent="0.25">
      <c r="A293" s="6"/>
      <c r="B293" s="7"/>
      <c r="C293" s="17"/>
      <c r="D293" s="17"/>
      <c r="E293" s="17"/>
      <c r="F293" s="26"/>
      <c r="G293" s="26" t="str">
        <f t="shared" si="19"/>
        <v>AYABA1bd</v>
      </c>
      <c r="H293" s="279">
        <v>0</v>
      </c>
      <c r="I293" s="279">
        <v>0</v>
      </c>
      <c r="J293" s="727">
        <f t="shared" si="31"/>
        <v>0</v>
      </c>
      <c r="K293" s="759">
        <f t="shared" si="20"/>
        <v>0</v>
      </c>
      <c r="L293" s="727">
        <f t="shared" si="31"/>
        <v>0</v>
      </c>
      <c r="M293" s="759">
        <f t="shared" si="20"/>
        <v>0</v>
      </c>
      <c r="N293" s="727">
        <f t="shared" si="31"/>
        <v>0</v>
      </c>
      <c r="O293" s="759">
        <f t="shared" si="20"/>
        <v>0</v>
      </c>
      <c r="P293" s="727">
        <f t="shared" si="31"/>
        <v>0</v>
      </c>
      <c r="Q293" s="759">
        <f t="shared" si="20"/>
        <v>0</v>
      </c>
      <c r="R293" s="727">
        <f t="shared" si="31"/>
        <v>0</v>
      </c>
      <c r="S293" s="759">
        <f t="shared" si="20"/>
        <v>0</v>
      </c>
      <c r="T293" s="727">
        <f t="shared" si="31"/>
        <v>0</v>
      </c>
      <c r="U293" s="759">
        <f t="shared" si="20"/>
        <v>0</v>
      </c>
      <c r="V293" s="727">
        <f t="shared" si="31"/>
        <v>0</v>
      </c>
      <c r="W293" s="759">
        <f t="shared" si="20"/>
        <v>0</v>
      </c>
      <c r="X293" s="727">
        <f t="shared" si="31"/>
        <v>0</v>
      </c>
      <c r="Y293" s="759">
        <f t="shared" si="20"/>
        <v>0</v>
      </c>
      <c r="Z293" s="727">
        <f t="shared" si="32"/>
        <v>0</v>
      </c>
      <c r="AA293" s="759">
        <f t="shared" si="21"/>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5" outlineLevel="1" x14ac:dyDescent="0.25">
      <c r="A294" s="6"/>
      <c r="B294" s="7"/>
      <c r="C294" s="17"/>
      <c r="D294" s="17"/>
      <c r="E294" s="17"/>
      <c r="F294" s="26"/>
      <c r="G294" s="26" t="str">
        <f t="shared" si="19"/>
        <v>YAOA2OFa</v>
      </c>
      <c r="H294" s="279">
        <v>0</v>
      </c>
      <c r="I294" s="279">
        <v>0</v>
      </c>
      <c r="J294" s="727">
        <f t="shared" si="31"/>
        <v>0</v>
      </c>
      <c r="K294" s="759">
        <f t="shared" si="20"/>
        <v>0</v>
      </c>
      <c r="L294" s="727">
        <f t="shared" si="31"/>
        <v>0</v>
      </c>
      <c r="M294" s="759">
        <f t="shared" si="20"/>
        <v>0</v>
      </c>
      <c r="N294" s="727">
        <f t="shared" si="31"/>
        <v>0</v>
      </c>
      <c r="O294" s="759">
        <f t="shared" si="20"/>
        <v>0</v>
      </c>
      <c r="P294" s="727">
        <f t="shared" si="31"/>
        <v>0</v>
      </c>
      <c r="Q294" s="759">
        <f t="shared" si="20"/>
        <v>0</v>
      </c>
      <c r="R294" s="727">
        <f t="shared" si="31"/>
        <v>0</v>
      </c>
      <c r="S294" s="759">
        <f t="shared" si="20"/>
        <v>0</v>
      </c>
      <c r="T294" s="727">
        <f t="shared" si="31"/>
        <v>0</v>
      </c>
      <c r="U294" s="759">
        <f t="shared" si="20"/>
        <v>0</v>
      </c>
      <c r="V294" s="727">
        <f t="shared" si="31"/>
        <v>0</v>
      </c>
      <c r="W294" s="759">
        <f t="shared" si="20"/>
        <v>0</v>
      </c>
      <c r="X294" s="727">
        <f t="shared" si="31"/>
        <v>0</v>
      </c>
      <c r="Y294" s="759">
        <f t="shared" si="20"/>
        <v>0</v>
      </c>
      <c r="Z294" s="727">
        <f t="shared" si="32"/>
        <v>0</v>
      </c>
      <c r="AA294" s="759">
        <f t="shared" si="21"/>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5" outlineLevel="1" x14ac:dyDescent="0.25">
      <c r="A295" s="6"/>
      <c r="B295" s="7"/>
      <c r="C295" s="17"/>
      <c r="D295" s="17"/>
      <c r="E295" s="17"/>
      <c r="F295" s="26"/>
      <c r="G295" s="26" t="str">
        <f t="shared" si="19"/>
        <v>AYAOA1of</v>
      </c>
      <c r="H295" s="279">
        <v>0</v>
      </c>
      <c r="I295" s="279">
        <v>0</v>
      </c>
      <c r="J295" s="727">
        <f t="shared" si="31"/>
        <v>0</v>
      </c>
      <c r="K295" s="759">
        <f t="shared" si="20"/>
        <v>0</v>
      </c>
      <c r="L295" s="727">
        <f t="shared" si="31"/>
        <v>0</v>
      </c>
      <c r="M295" s="759">
        <f t="shared" si="20"/>
        <v>0</v>
      </c>
      <c r="N295" s="727">
        <f t="shared" si="31"/>
        <v>0</v>
      </c>
      <c r="O295" s="759">
        <f t="shared" si="20"/>
        <v>0</v>
      </c>
      <c r="P295" s="727">
        <f t="shared" si="31"/>
        <v>0</v>
      </c>
      <c r="Q295" s="759">
        <f t="shared" si="20"/>
        <v>0</v>
      </c>
      <c r="R295" s="727">
        <f t="shared" si="31"/>
        <v>0</v>
      </c>
      <c r="S295" s="759">
        <f t="shared" si="20"/>
        <v>0</v>
      </c>
      <c r="T295" s="727">
        <f t="shared" si="31"/>
        <v>0</v>
      </c>
      <c r="U295" s="759">
        <f t="shared" si="20"/>
        <v>0</v>
      </c>
      <c r="V295" s="727">
        <f t="shared" si="31"/>
        <v>0</v>
      </c>
      <c r="W295" s="759">
        <f t="shared" si="20"/>
        <v>0</v>
      </c>
      <c r="X295" s="727">
        <f t="shared" si="31"/>
        <v>0</v>
      </c>
      <c r="Y295" s="759">
        <f t="shared" si="20"/>
        <v>0</v>
      </c>
      <c r="Z295" s="727">
        <f t="shared" si="32"/>
        <v>0</v>
      </c>
      <c r="AA295" s="759">
        <f t="shared" si="21"/>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5" outlineLevel="1" x14ac:dyDescent="0.25">
      <c r="A296" s="6"/>
      <c r="B296" s="7"/>
      <c r="C296" s="17"/>
      <c r="D296" s="17"/>
      <c r="E296" s="17"/>
      <c r="F296" s="26"/>
      <c r="G296" s="26" t="str">
        <f t="shared" si="19"/>
        <v>YYNBNb</v>
      </c>
      <c r="H296" s="279">
        <v>0</v>
      </c>
      <c r="I296" s="279">
        <v>0</v>
      </c>
      <c r="J296" s="727">
        <f t="shared" si="31"/>
        <v>0</v>
      </c>
      <c r="K296" s="759">
        <f t="shared" si="20"/>
        <v>0</v>
      </c>
      <c r="L296" s="727">
        <f t="shared" si="31"/>
        <v>0</v>
      </c>
      <c r="M296" s="759">
        <f t="shared" si="20"/>
        <v>0</v>
      </c>
      <c r="N296" s="727">
        <f t="shared" si="31"/>
        <v>0</v>
      </c>
      <c r="O296" s="759">
        <f t="shared" si="20"/>
        <v>0</v>
      </c>
      <c r="P296" s="727">
        <f t="shared" si="31"/>
        <v>0</v>
      </c>
      <c r="Q296" s="759">
        <f t="shared" si="20"/>
        <v>0</v>
      </c>
      <c r="R296" s="727">
        <f t="shared" si="31"/>
        <v>0</v>
      </c>
      <c r="S296" s="759">
        <f t="shared" si="20"/>
        <v>0</v>
      </c>
      <c r="T296" s="727">
        <f t="shared" si="31"/>
        <v>0</v>
      </c>
      <c r="U296" s="759">
        <f t="shared" si="20"/>
        <v>0</v>
      </c>
      <c r="V296" s="727">
        <f t="shared" si="31"/>
        <v>0</v>
      </c>
      <c r="W296" s="759">
        <f t="shared" si="20"/>
        <v>0</v>
      </c>
      <c r="X296" s="727">
        <f t="shared" si="31"/>
        <v>0</v>
      </c>
      <c r="Y296" s="759">
        <f t="shared" si="20"/>
        <v>0</v>
      </c>
      <c r="Z296" s="727">
        <f t="shared" si="32"/>
        <v>0</v>
      </c>
      <c r="AA296" s="759">
        <f t="shared" si="21"/>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5" outlineLevel="1" x14ac:dyDescent="0.25">
      <c r="A297" s="6"/>
      <c r="B297" s="7"/>
      <c r="C297" s="17"/>
      <c r="D297" s="17"/>
      <c r="E297" s="17"/>
      <c r="F297" s="26"/>
      <c r="G297" s="26" t="str">
        <f t="shared" si="19"/>
        <v>YYBNBz</v>
      </c>
      <c r="H297" s="279">
        <v>0</v>
      </c>
      <c r="I297" s="279">
        <v>0</v>
      </c>
      <c r="J297" s="727">
        <f t="shared" si="31"/>
        <v>0</v>
      </c>
      <c r="K297" s="759">
        <f t="shared" si="20"/>
        <v>0</v>
      </c>
      <c r="L297" s="727">
        <f t="shared" si="31"/>
        <v>0</v>
      </c>
      <c r="M297" s="759">
        <f t="shared" si="20"/>
        <v>0</v>
      </c>
      <c r="N297" s="727">
        <f t="shared" si="31"/>
        <v>0</v>
      </c>
      <c r="O297" s="759">
        <f t="shared" si="20"/>
        <v>0</v>
      </c>
      <c r="P297" s="727">
        <f t="shared" si="31"/>
        <v>0</v>
      </c>
      <c r="Q297" s="759">
        <f t="shared" si="20"/>
        <v>0</v>
      </c>
      <c r="R297" s="727">
        <f t="shared" si="31"/>
        <v>0</v>
      </c>
      <c r="S297" s="759">
        <f t="shared" si="20"/>
        <v>0</v>
      </c>
      <c r="T297" s="727">
        <f t="shared" si="31"/>
        <v>0</v>
      </c>
      <c r="U297" s="759">
        <f t="shared" si="20"/>
        <v>0</v>
      </c>
      <c r="V297" s="727">
        <f t="shared" si="31"/>
        <v>0</v>
      </c>
      <c r="W297" s="759">
        <f t="shared" si="20"/>
        <v>0</v>
      </c>
      <c r="X297" s="727">
        <f t="shared" si="31"/>
        <v>0</v>
      </c>
      <c r="Y297" s="759">
        <f t="shared" si="20"/>
        <v>0</v>
      </c>
      <c r="Z297" s="727">
        <f t="shared" si="32"/>
        <v>0</v>
      </c>
      <c r="AA297" s="759">
        <f t="shared" si="21"/>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5" outlineLevel="1" x14ac:dyDescent="0.25">
      <c r="A298" s="6"/>
      <c r="B298" s="7"/>
      <c r="C298" s="17"/>
      <c r="D298" s="17"/>
      <c r="E298" s="17"/>
      <c r="F298" s="26"/>
      <c r="G298" s="26" t="str">
        <f t="shared" si="19"/>
        <v>YYBNBr</v>
      </c>
      <c r="H298" s="279">
        <v>0</v>
      </c>
      <c r="I298" s="279">
        <v>0</v>
      </c>
      <c r="J298" s="727">
        <f t="shared" si="31"/>
        <v>0</v>
      </c>
      <c r="K298" s="759">
        <f t="shared" si="20"/>
        <v>0</v>
      </c>
      <c r="L298" s="727">
        <f t="shared" si="31"/>
        <v>0</v>
      </c>
      <c r="M298" s="759">
        <f t="shared" si="20"/>
        <v>0</v>
      </c>
      <c r="N298" s="727">
        <f t="shared" si="31"/>
        <v>0</v>
      </c>
      <c r="O298" s="759">
        <f t="shared" si="20"/>
        <v>0</v>
      </c>
      <c r="P298" s="727">
        <f t="shared" si="31"/>
        <v>0</v>
      </c>
      <c r="Q298" s="759">
        <f t="shared" si="20"/>
        <v>0</v>
      </c>
      <c r="R298" s="727">
        <f t="shared" si="31"/>
        <v>0</v>
      </c>
      <c r="S298" s="759">
        <f t="shared" si="20"/>
        <v>0</v>
      </c>
      <c r="T298" s="727">
        <f t="shared" si="31"/>
        <v>0</v>
      </c>
      <c r="U298" s="759">
        <f t="shared" si="20"/>
        <v>0</v>
      </c>
      <c r="V298" s="727">
        <f t="shared" si="31"/>
        <v>0</v>
      </c>
      <c r="W298" s="759">
        <f t="shared" si="20"/>
        <v>0</v>
      </c>
      <c r="X298" s="727">
        <f t="shared" si="31"/>
        <v>0</v>
      </c>
      <c r="Y298" s="759">
        <f t="shared" si="20"/>
        <v>0</v>
      </c>
      <c r="Z298" s="727">
        <f t="shared" si="32"/>
        <v>0</v>
      </c>
      <c r="AA298" s="759">
        <f t="shared" si="21"/>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5" outlineLevel="1" x14ac:dyDescent="0.25">
      <c r="A299" s="6"/>
      <c r="B299" s="7"/>
      <c r="C299" s="17"/>
      <c r="D299" s="17"/>
      <c r="E299" s="17"/>
      <c r="F299" s="26"/>
      <c r="G299" s="26" t="str">
        <f t="shared" si="19"/>
        <v>YYNWBr</v>
      </c>
      <c r="H299" s="279">
        <v>0</v>
      </c>
      <c r="I299" s="279">
        <v>0</v>
      </c>
      <c r="J299" s="727">
        <f t="shared" si="31"/>
        <v>0</v>
      </c>
      <c r="K299" s="759">
        <f t="shared" si="20"/>
        <v>0</v>
      </c>
      <c r="L299" s="727">
        <f t="shared" si="31"/>
        <v>0</v>
      </c>
      <c r="M299" s="759">
        <f t="shared" si="20"/>
        <v>0</v>
      </c>
      <c r="N299" s="727">
        <f t="shared" si="31"/>
        <v>0</v>
      </c>
      <c r="O299" s="759">
        <f t="shared" si="20"/>
        <v>0</v>
      </c>
      <c r="P299" s="727">
        <f t="shared" si="31"/>
        <v>0</v>
      </c>
      <c r="Q299" s="759">
        <f t="shared" si="20"/>
        <v>0</v>
      </c>
      <c r="R299" s="727">
        <f t="shared" si="31"/>
        <v>0</v>
      </c>
      <c r="S299" s="759">
        <f t="shared" si="20"/>
        <v>0</v>
      </c>
      <c r="T299" s="727">
        <f t="shared" si="31"/>
        <v>0</v>
      </c>
      <c r="U299" s="759">
        <f t="shared" si="20"/>
        <v>0</v>
      </c>
      <c r="V299" s="727">
        <f t="shared" si="31"/>
        <v>0</v>
      </c>
      <c r="W299" s="759">
        <f t="shared" si="20"/>
        <v>0</v>
      </c>
      <c r="X299" s="727">
        <f t="shared" si="31"/>
        <v>0</v>
      </c>
      <c r="Y299" s="759">
        <f t="shared" si="20"/>
        <v>0</v>
      </c>
      <c r="Z299" s="727">
        <f t="shared" si="32"/>
        <v>0</v>
      </c>
      <c r="AA299" s="759">
        <f t="shared" si="21"/>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5" outlineLevel="1" x14ac:dyDescent="0.25">
      <c r="A300" s="6"/>
      <c r="B300" s="7"/>
      <c r="C300" s="17"/>
      <c r="D300" s="17"/>
      <c r="E300" s="17"/>
      <c r="F300" s="26"/>
      <c r="G300" s="26" t="str">
        <f t="shared" si="19"/>
        <v>YYWBNw</v>
      </c>
      <c r="H300" s="279">
        <v>0</v>
      </c>
      <c r="I300" s="279">
        <v>0</v>
      </c>
      <c r="J300" s="727">
        <f t="shared" si="31"/>
        <v>0</v>
      </c>
      <c r="K300" s="759">
        <f t="shared" si="20"/>
        <v>0</v>
      </c>
      <c r="L300" s="727">
        <f t="shared" si="31"/>
        <v>0</v>
      </c>
      <c r="M300" s="759">
        <f t="shared" si="20"/>
        <v>0</v>
      </c>
      <c r="N300" s="727">
        <f t="shared" si="31"/>
        <v>0</v>
      </c>
      <c r="O300" s="759">
        <f t="shared" si="20"/>
        <v>0</v>
      </c>
      <c r="P300" s="727">
        <f t="shared" si="31"/>
        <v>0</v>
      </c>
      <c r="Q300" s="759">
        <f t="shared" si="20"/>
        <v>0</v>
      </c>
      <c r="R300" s="727">
        <f t="shared" si="31"/>
        <v>0</v>
      </c>
      <c r="S300" s="759">
        <f t="shared" si="20"/>
        <v>0</v>
      </c>
      <c r="T300" s="727">
        <f t="shared" si="31"/>
        <v>0</v>
      </c>
      <c r="U300" s="759">
        <f t="shared" si="20"/>
        <v>0</v>
      </c>
      <c r="V300" s="727">
        <f t="shared" si="31"/>
        <v>0</v>
      </c>
      <c r="W300" s="759">
        <f t="shared" si="20"/>
        <v>0</v>
      </c>
      <c r="X300" s="727">
        <f t="shared" si="31"/>
        <v>0</v>
      </c>
      <c r="Y300" s="759">
        <f t="shared" si="20"/>
        <v>0</v>
      </c>
      <c r="Z300" s="727">
        <f t="shared" si="32"/>
        <v>0</v>
      </c>
      <c r="AA300" s="759">
        <f t="shared" si="21"/>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5" outlineLevel="1" x14ac:dyDescent="0.25">
      <c r="A301" s="6"/>
      <c r="B301" s="7"/>
      <c r="C301" s="17"/>
      <c r="D301" s="17"/>
      <c r="E301" s="17"/>
      <c r="F301" s="26"/>
      <c r="G301" s="26" t="str">
        <f t="shared" si="19"/>
        <v>YYBNWb</v>
      </c>
      <c r="H301" s="279">
        <v>0</v>
      </c>
      <c r="I301" s="279">
        <v>0</v>
      </c>
      <c r="J301" s="727">
        <f t="shared" si="31"/>
        <v>0</v>
      </c>
      <c r="K301" s="759">
        <f t="shared" si="20"/>
        <v>0</v>
      </c>
      <c r="L301" s="727">
        <f t="shared" si="31"/>
        <v>0</v>
      </c>
      <c r="M301" s="759">
        <f t="shared" si="20"/>
        <v>0</v>
      </c>
      <c r="N301" s="727">
        <f t="shared" si="31"/>
        <v>0</v>
      </c>
      <c r="O301" s="759">
        <f t="shared" si="20"/>
        <v>0</v>
      </c>
      <c r="P301" s="727">
        <f t="shared" si="31"/>
        <v>0</v>
      </c>
      <c r="Q301" s="759">
        <f t="shared" si="20"/>
        <v>0</v>
      </c>
      <c r="R301" s="727">
        <f t="shared" si="31"/>
        <v>0</v>
      </c>
      <c r="S301" s="759">
        <f t="shared" si="20"/>
        <v>0</v>
      </c>
      <c r="T301" s="727">
        <f t="shared" si="31"/>
        <v>0</v>
      </c>
      <c r="U301" s="759">
        <f t="shared" si="20"/>
        <v>0</v>
      </c>
      <c r="V301" s="727">
        <f t="shared" si="31"/>
        <v>0</v>
      </c>
      <c r="W301" s="759">
        <f t="shared" si="20"/>
        <v>0</v>
      </c>
      <c r="X301" s="727">
        <f t="shared" si="31"/>
        <v>0</v>
      </c>
      <c r="Y301" s="759">
        <f t="shared" si="20"/>
        <v>0</v>
      </c>
      <c r="Z301" s="727">
        <f t="shared" si="32"/>
        <v>0</v>
      </c>
      <c r="AA301" s="759">
        <f t="shared" si="21"/>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5" outlineLevel="1" x14ac:dyDescent="0.25">
      <c r="A302" s="6"/>
      <c r="B302" s="7"/>
      <c r="C302" s="17"/>
      <c r="D302" s="17"/>
      <c r="E302" s="17"/>
      <c r="F302" s="26"/>
      <c r="G302" s="26" t="str">
        <f t="shared" si="19"/>
        <v>AAAA2A1z</v>
      </c>
      <c r="H302" s="279">
        <v>0</v>
      </c>
      <c r="I302" s="279">
        <v>0</v>
      </c>
      <c r="J302" s="727">
        <f t="shared" si="31"/>
        <v>0</v>
      </c>
      <c r="K302" s="759">
        <f t="shared" si="20"/>
        <v>0</v>
      </c>
      <c r="L302" s="727">
        <f t="shared" si="31"/>
        <v>0</v>
      </c>
      <c r="M302" s="759">
        <f t="shared" si="20"/>
        <v>0</v>
      </c>
      <c r="N302" s="727">
        <f t="shared" si="31"/>
        <v>0</v>
      </c>
      <c r="O302" s="759">
        <f t="shared" si="20"/>
        <v>0</v>
      </c>
      <c r="P302" s="727">
        <f t="shared" si="31"/>
        <v>0</v>
      </c>
      <c r="Q302" s="759">
        <f t="shared" si="20"/>
        <v>0</v>
      </c>
      <c r="R302" s="727">
        <f t="shared" si="31"/>
        <v>0</v>
      </c>
      <c r="S302" s="759">
        <f t="shared" si="20"/>
        <v>0</v>
      </c>
      <c r="T302" s="727">
        <f t="shared" si="31"/>
        <v>0</v>
      </c>
      <c r="U302" s="759">
        <f t="shared" si="20"/>
        <v>0</v>
      </c>
      <c r="V302" s="727">
        <f t="shared" si="31"/>
        <v>0</v>
      </c>
      <c r="W302" s="759">
        <f t="shared" si="20"/>
        <v>0</v>
      </c>
      <c r="X302" s="727">
        <f t="shared" si="31"/>
        <v>0</v>
      </c>
      <c r="Y302" s="759">
        <f t="shared" si="20"/>
        <v>0</v>
      </c>
      <c r="Z302" s="727">
        <f t="shared" si="32"/>
        <v>0</v>
      </c>
      <c r="AA302" s="759">
        <f t="shared" si="21"/>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5" outlineLevel="1" x14ac:dyDescent="0.25">
      <c r="A303" s="6"/>
      <c r="B303" s="7"/>
      <c r="C303" s="17"/>
      <c r="D303" s="17"/>
      <c r="E303" s="17"/>
      <c r="F303" s="26"/>
      <c r="G303" s="26" t="str">
        <f t="shared" si="19"/>
        <v>AAAA2Nw</v>
      </c>
      <c r="H303" s="279">
        <v>0</v>
      </c>
      <c r="I303" s="279">
        <v>0</v>
      </c>
      <c r="J303" s="727">
        <f t="shared" si="31"/>
        <v>0</v>
      </c>
      <c r="K303" s="759">
        <f t="shared" si="20"/>
        <v>0</v>
      </c>
      <c r="L303" s="727">
        <f t="shared" si="31"/>
        <v>0</v>
      </c>
      <c r="M303" s="759">
        <f t="shared" si="20"/>
        <v>0</v>
      </c>
      <c r="N303" s="727">
        <f t="shared" si="31"/>
        <v>0</v>
      </c>
      <c r="O303" s="759">
        <f t="shared" si="20"/>
        <v>0</v>
      </c>
      <c r="P303" s="727">
        <f t="shared" si="31"/>
        <v>0</v>
      </c>
      <c r="Q303" s="759">
        <f t="shared" si="20"/>
        <v>0</v>
      </c>
      <c r="R303" s="727">
        <f t="shared" si="31"/>
        <v>0</v>
      </c>
      <c r="S303" s="759">
        <f t="shared" si="20"/>
        <v>0</v>
      </c>
      <c r="T303" s="727">
        <f t="shared" si="31"/>
        <v>0</v>
      </c>
      <c r="U303" s="759">
        <f t="shared" si="20"/>
        <v>0</v>
      </c>
      <c r="V303" s="727">
        <f t="shared" si="31"/>
        <v>0</v>
      </c>
      <c r="W303" s="759">
        <f t="shared" si="20"/>
        <v>0</v>
      </c>
      <c r="X303" s="727">
        <f t="shared" si="31"/>
        <v>0</v>
      </c>
      <c r="Y303" s="759">
        <f t="shared" si="20"/>
        <v>0</v>
      </c>
      <c r="Z303" s="727">
        <f t="shared" si="32"/>
        <v>0</v>
      </c>
      <c r="AA303" s="759">
        <f t="shared" si="21"/>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5" outlineLevel="1" x14ac:dyDescent="0.25">
      <c r="A304" s="6"/>
      <c r="B304" s="7"/>
      <c r="C304" s="17"/>
      <c r="D304" s="17"/>
      <c r="E304" s="17"/>
      <c r="F304" s="26"/>
      <c r="G304" s="26" t="str">
        <f t="shared" si="19"/>
        <v>AAANWb</v>
      </c>
      <c r="H304" s="279">
        <v>0</v>
      </c>
      <c r="I304" s="279">
        <v>0</v>
      </c>
      <c r="J304" s="727">
        <f t="shared" si="31"/>
        <v>0</v>
      </c>
      <c r="K304" s="759">
        <f t="shared" si="20"/>
        <v>0</v>
      </c>
      <c r="L304" s="727">
        <f t="shared" si="31"/>
        <v>0</v>
      </c>
      <c r="M304" s="759">
        <f t="shared" si="20"/>
        <v>0</v>
      </c>
      <c r="N304" s="727">
        <f t="shared" si="31"/>
        <v>0</v>
      </c>
      <c r="O304" s="759">
        <f t="shared" si="20"/>
        <v>0</v>
      </c>
      <c r="P304" s="727">
        <f t="shared" si="31"/>
        <v>0</v>
      </c>
      <c r="Q304" s="759">
        <f t="shared" si="20"/>
        <v>0</v>
      </c>
      <c r="R304" s="727">
        <f t="shared" si="31"/>
        <v>0</v>
      </c>
      <c r="S304" s="759">
        <f t="shared" si="20"/>
        <v>0</v>
      </c>
      <c r="T304" s="727">
        <f t="shared" si="31"/>
        <v>0</v>
      </c>
      <c r="U304" s="759">
        <f t="shared" si="20"/>
        <v>0</v>
      </c>
      <c r="V304" s="727">
        <f t="shared" si="31"/>
        <v>0</v>
      </c>
      <c r="W304" s="759">
        <f t="shared" si="20"/>
        <v>0</v>
      </c>
      <c r="X304" s="727">
        <f t="shared" si="31"/>
        <v>0</v>
      </c>
      <c r="Y304" s="759">
        <f t="shared" si="20"/>
        <v>0</v>
      </c>
      <c r="Z304" s="727">
        <f t="shared" si="32"/>
        <v>0</v>
      </c>
      <c r="AA304" s="759">
        <f t="shared" si="21"/>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5" outlineLevel="1" x14ac:dyDescent="0.25">
      <c r="A305" s="6"/>
      <c r="B305" s="7"/>
      <c r="C305" s="17"/>
      <c r="D305" s="17"/>
      <c r="E305" s="17"/>
      <c r="F305" s="26"/>
      <c r="G305" s="26" t="str">
        <f t="shared" si="19"/>
        <v>AANWBa</v>
      </c>
      <c r="H305" s="279">
        <v>0</v>
      </c>
      <c r="I305" s="279">
        <v>0</v>
      </c>
      <c r="J305" s="727">
        <f t="shared" si="31"/>
        <v>0</v>
      </c>
      <c r="K305" s="759">
        <f t="shared" si="20"/>
        <v>0</v>
      </c>
      <c r="L305" s="727">
        <f t="shared" si="31"/>
        <v>0</v>
      </c>
      <c r="M305" s="759">
        <f t="shared" si="20"/>
        <v>0</v>
      </c>
      <c r="N305" s="727">
        <f t="shared" si="31"/>
        <v>0</v>
      </c>
      <c r="O305" s="759">
        <f t="shared" si="20"/>
        <v>0</v>
      </c>
      <c r="P305" s="727">
        <f t="shared" si="31"/>
        <v>0</v>
      </c>
      <c r="Q305" s="759">
        <f t="shared" si="20"/>
        <v>0</v>
      </c>
      <c r="R305" s="727">
        <f t="shared" si="31"/>
        <v>0</v>
      </c>
      <c r="S305" s="759">
        <f t="shared" si="20"/>
        <v>0</v>
      </c>
      <c r="T305" s="727">
        <f t="shared" si="31"/>
        <v>0</v>
      </c>
      <c r="U305" s="759">
        <f t="shared" si="20"/>
        <v>0</v>
      </c>
      <c r="V305" s="727">
        <f t="shared" si="31"/>
        <v>0</v>
      </c>
      <c r="W305" s="759">
        <f t="shared" si="20"/>
        <v>0</v>
      </c>
      <c r="X305" s="727">
        <f t="shared" si="31"/>
        <v>0</v>
      </c>
      <c r="Y305" s="759">
        <f t="shared" si="20"/>
        <v>0</v>
      </c>
      <c r="Z305" s="727">
        <f t="shared" si="32"/>
        <v>0</v>
      </c>
      <c r="AA305" s="759">
        <f t="shared" si="21"/>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5" outlineLevel="1" x14ac:dyDescent="0.25">
      <c r="A306" s="6"/>
      <c r="B306" s="7"/>
      <c r="C306" s="17"/>
      <c r="D306" s="17"/>
      <c r="E306" s="17"/>
      <c r="F306" s="26"/>
      <c r="G306" s="26" t="str">
        <f t="shared" si="19"/>
        <v>AYWBA1a</v>
      </c>
      <c r="H306" s="279">
        <v>0</v>
      </c>
      <c r="I306" s="279">
        <v>0</v>
      </c>
      <c r="J306" s="727">
        <f t="shared" si="31"/>
        <v>0</v>
      </c>
      <c r="K306" s="759">
        <f t="shared" ref="K306:K309" si="33">$I306</f>
        <v>0</v>
      </c>
      <c r="L306" s="727">
        <f t="shared" si="31"/>
        <v>0</v>
      </c>
      <c r="M306" s="759">
        <f t="shared" ref="M306:M322" si="34">$I306</f>
        <v>0</v>
      </c>
      <c r="N306" s="727">
        <f t="shared" si="31"/>
        <v>0</v>
      </c>
      <c r="O306" s="759">
        <f t="shared" ref="O306:O322" si="35">$I306</f>
        <v>0</v>
      </c>
      <c r="P306" s="727">
        <f t="shared" si="31"/>
        <v>0</v>
      </c>
      <c r="Q306" s="759">
        <f t="shared" ref="Q306:Q322" si="36">$I306</f>
        <v>0</v>
      </c>
      <c r="R306" s="727">
        <f t="shared" si="31"/>
        <v>0</v>
      </c>
      <c r="S306" s="759">
        <f t="shared" ref="S306:S322" si="37">$I306</f>
        <v>0</v>
      </c>
      <c r="T306" s="727">
        <f t="shared" si="31"/>
        <v>0</v>
      </c>
      <c r="U306" s="759">
        <f t="shared" ref="U306:U322" si="38">$I306</f>
        <v>0</v>
      </c>
      <c r="V306" s="727">
        <f t="shared" si="31"/>
        <v>0</v>
      </c>
      <c r="W306" s="759">
        <f t="shared" ref="W306:W322" si="39">$I306</f>
        <v>0</v>
      </c>
      <c r="X306" s="727">
        <f t="shared" si="31"/>
        <v>0</v>
      </c>
      <c r="Y306" s="759">
        <f t="shared" ref="Y306:Y322" si="40">$I306</f>
        <v>0</v>
      </c>
      <c r="Z306" s="727">
        <f t="shared" si="32"/>
        <v>0</v>
      </c>
      <c r="AA306" s="759">
        <f t="shared" si="21"/>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5" outlineLevel="1" x14ac:dyDescent="0.25">
      <c r="A307" s="6"/>
      <c r="B307" s="7"/>
      <c r="C307" s="17"/>
      <c r="D307" s="17"/>
      <c r="E307" s="17"/>
      <c r="F307" s="26"/>
      <c r="G307" s="26" t="str">
        <f t="shared" si="19"/>
        <v>YYBA2A1a</v>
      </c>
      <c r="H307" s="279">
        <v>0</v>
      </c>
      <c r="I307" s="279">
        <v>0</v>
      </c>
      <c r="J307" s="727">
        <f t="shared" si="31"/>
        <v>0</v>
      </c>
      <c r="K307" s="759">
        <f t="shared" si="33"/>
        <v>0</v>
      </c>
      <c r="L307" s="727">
        <f t="shared" si="31"/>
        <v>0</v>
      </c>
      <c r="M307" s="759">
        <f t="shared" si="34"/>
        <v>0</v>
      </c>
      <c r="N307" s="727">
        <f t="shared" si="31"/>
        <v>0</v>
      </c>
      <c r="O307" s="759">
        <f t="shared" si="35"/>
        <v>0</v>
      </c>
      <c r="P307" s="727">
        <f t="shared" si="31"/>
        <v>0</v>
      </c>
      <c r="Q307" s="759">
        <f t="shared" si="36"/>
        <v>0</v>
      </c>
      <c r="R307" s="727">
        <f t="shared" si="31"/>
        <v>0</v>
      </c>
      <c r="S307" s="759">
        <f t="shared" si="37"/>
        <v>0</v>
      </c>
      <c r="T307" s="727">
        <f t="shared" si="31"/>
        <v>0</v>
      </c>
      <c r="U307" s="759">
        <f t="shared" si="38"/>
        <v>0</v>
      </c>
      <c r="V307" s="727">
        <f t="shared" si="31"/>
        <v>0</v>
      </c>
      <c r="W307" s="759">
        <f t="shared" si="39"/>
        <v>0</v>
      </c>
      <c r="X307" s="727">
        <f t="shared" si="31"/>
        <v>0</v>
      </c>
      <c r="Y307" s="759">
        <f t="shared" si="40"/>
        <v>0</v>
      </c>
      <c r="Z307" s="727">
        <f t="shared" si="32"/>
        <v>0</v>
      </c>
      <c r="AA307" s="759">
        <f t="shared" si="21"/>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5" outlineLevel="1" x14ac:dyDescent="0.25">
      <c r="A308" s="6"/>
      <c r="B308" s="7"/>
      <c r="C308" s="17"/>
      <c r="D308" s="17"/>
      <c r="E308" s="17"/>
      <c r="F308" s="26"/>
      <c r="G308" s="26" t="str">
        <f t="shared" si="19"/>
        <v>YYAA2A1a</v>
      </c>
      <c r="H308" s="279">
        <v>0</v>
      </c>
      <c r="I308" s="279">
        <v>0</v>
      </c>
      <c r="J308" s="727">
        <f t="shared" si="31"/>
        <v>0</v>
      </c>
      <c r="K308" s="759">
        <f t="shared" si="33"/>
        <v>0</v>
      </c>
      <c r="L308" s="727">
        <f t="shared" si="31"/>
        <v>0</v>
      </c>
      <c r="M308" s="759">
        <f t="shared" si="34"/>
        <v>0</v>
      </c>
      <c r="N308" s="727">
        <f t="shared" si="31"/>
        <v>0</v>
      </c>
      <c r="O308" s="759">
        <f t="shared" si="35"/>
        <v>0</v>
      </c>
      <c r="P308" s="727">
        <f t="shared" si="31"/>
        <v>0</v>
      </c>
      <c r="Q308" s="759">
        <f t="shared" si="36"/>
        <v>0</v>
      </c>
      <c r="R308" s="727">
        <f t="shared" si="31"/>
        <v>0</v>
      </c>
      <c r="S308" s="759">
        <f t="shared" si="37"/>
        <v>0</v>
      </c>
      <c r="T308" s="727">
        <f t="shared" si="31"/>
        <v>0</v>
      </c>
      <c r="U308" s="759">
        <f t="shared" si="38"/>
        <v>0</v>
      </c>
      <c r="V308" s="727">
        <f t="shared" si="31"/>
        <v>0</v>
      </c>
      <c r="W308" s="759">
        <f t="shared" si="39"/>
        <v>0</v>
      </c>
      <c r="X308" s="727">
        <f t="shared" si="31"/>
        <v>0</v>
      </c>
      <c r="Y308" s="759">
        <f t="shared" si="40"/>
        <v>0</v>
      </c>
      <c r="Z308" s="727">
        <f t="shared" si="32"/>
        <v>0</v>
      </c>
      <c r="AA308" s="759">
        <f t="shared" si="21"/>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5" outlineLevel="1" x14ac:dyDescent="0.25">
      <c r="A309" s="6"/>
      <c r="B309" s="7"/>
      <c r="C309" s="17"/>
      <c r="D309" s="17"/>
      <c r="E309" s="17"/>
      <c r="F309" s="26"/>
      <c r="G309" s="26" t="str">
        <f t="shared" si="19"/>
        <v>YAAA2A1a</v>
      </c>
      <c r="H309" s="279">
        <v>0</v>
      </c>
      <c r="I309" s="279">
        <v>0</v>
      </c>
      <c r="J309" s="727">
        <f t="shared" si="31"/>
        <v>0</v>
      </c>
      <c r="K309" s="759">
        <f t="shared" si="33"/>
        <v>0</v>
      </c>
      <c r="L309" s="727">
        <f t="shared" si="31"/>
        <v>0</v>
      </c>
      <c r="M309" s="759">
        <f t="shared" si="34"/>
        <v>0</v>
      </c>
      <c r="N309" s="727">
        <f t="shared" si="31"/>
        <v>0</v>
      </c>
      <c r="O309" s="759">
        <f t="shared" si="35"/>
        <v>0</v>
      </c>
      <c r="P309" s="727">
        <f t="shared" si="31"/>
        <v>0</v>
      </c>
      <c r="Q309" s="759">
        <f t="shared" si="36"/>
        <v>0</v>
      </c>
      <c r="R309" s="727">
        <f t="shared" si="31"/>
        <v>0</v>
      </c>
      <c r="S309" s="759">
        <f t="shared" si="37"/>
        <v>0</v>
      </c>
      <c r="T309" s="727">
        <f t="shared" si="31"/>
        <v>0</v>
      </c>
      <c r="U309" s="759">
        <f t="shared" si="38"/>
        <v>0</v>
      </c>
      <c r="V309" s="727">
        <f t="shared" si="31"/>
        <v>0</v>
      </c>
      <c r="W309" s="759">
        <f t="shared" si="39"/>
        <v>0</v>
      </c>
      <c r="X309" s="727">
        <f t="shared" si="31"/>
        <v>0</v>
      </c>
      <c r="Y309" s="759">
        <f t="shared" si="40"/>
        <v>0</v>
      </c>
      <c r="Z309" s="727">
        <f t="shared" si="32"/>
        <v>0</v>
      </c>
      <c r="AA309" s="759">
        <f t="shared" si="21"/>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5" outlineLevel="1" x14ac:dyDescent="0.25">
      <c r="A310" s="6"/>
      <c r="B310" s="7"/>
      <c r="C310" s="17"/>
      <c r="D310" s="17"/>
      <c r="E310" s="17"/>
      <c r="F310" s="26"/>
      <c r="G310" s="26" t="str">
        <f t="shared" si="19"/>
        <v>YYWNWl</v>
      </c>
      <c r="H310" s="226">
        <v>58.26</v>
      </c>
      <c r="I310" s="226">
        <v>11.25</v>
      </c>
      <c r="J310" s="727">
        <f t="shared" si="31"/>
        <v>49.520999999999994</v>
      </c>
      <c r="K310" s="759">
        <f t="shared" ref="K310:K322" si="41">$I310</f>
        <v>11.25</v>
      </c>
      <c r="L310" s="727">
        <f t="shared" si="31"/>
        <v>49.520999999999994</v>
      </c>
      <c r="M310" s="759">
        <f t="shared" si="34"/>
        <v>11.25</v>
      </c>
      <c r="N310" s="727">
        <f t="shared" si="31"/>
        <v>49.520999999999994</v>
      </c>
      <c r="O310" s="759">
        <f t="shared" si="35"/>
        <v>11.25</v>
      </c>
      <c r="P310" s="727">
        <f t="shared" si="31"/>
        <v>49.520999999999994</v>
      </c>
      <c r="Q310" s="759">
        <f t="shared" si="36"/>
        <v>11.25</v>
      </c>
      <c r="R310" s="727">
        <f t="shared" si="31"/>
        <v>58.26</v>
      </c>
      <c r="S310" s="759">
        <f t="shared" si="37"/>
        <v>11.25</v>
      </c>
      <c r="T310" s="727">
        <f t="shared" si="31"/>
        <v>58.26</v>
      </c>
      <c r="U310" s="759">
        <f t="shared" si="38"/>
        <v>11.25</v>
      </c>
      <c r="V310" s="727">
        <f t="shared" si="31"/>
        <v>58.26</v>
      </c>
      <c r="W310" s="759">
        <f t="shared" si="39"/>
        <v>11.25</v>
      </c>
      <c r="X310" s="727">
        <f t="shared" si="31"/>
        <v>58.26</v>
      </c>
      <c r="Y310" s="759">
        <f t="shared" si="40"/>
        <v>11.25</v>
      </c>
      <c r="Z310" s="727">
        <f t="shared" si="32"/>
        <v>58.26</v>
      </c>
      <c r="AA310" s="759">
        <f t="shared" si="21"/>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5" outlineLevel="1" x14ac:dyDescent="0.25">
      <c r="A311" s="6"/>
      <c r="B311" s="7"/>
      <c r="C311" s="17"/>
      <c r="D311" s="17"/>
      <c r="E311" s="17"/>
      <c r="F311" s="26"/>
      <c r="G311" s="26" t="str">
        <f t="shared" si="19"/>
        <v>YYLWNw</v>
      </c>
      <c r="H311" s="226">
        <v>84.29</v>
      </c>
      <c r="I311" s="226">
        <v>11.64</v>
      </c>
      <c r="J311" s="727">
        <f t="shared" si="31"/>
        <v>71.646500000000003</v>
      </c>
      <c r="K311" s="759">
        <f t="shared" si="41"/>
        <v>11.64</v>
      </c>
      <c r="L311" s="727">
        <f t="shared" si="31"/>
        <v>71.646500000000003</v>
      </c>
      <c r="M311" s="759">
        <f t="shared" si="34"/>
        <v>11.64</v>
      </c>
      <c r="N311" s="727">
        <f t="shared" si="31"/>
        <v>71.646500000000003</v>
      </c>
      <c r="O311" s="759">
        <f t="shared" si="35"/>
        <v>11.64</v>
      </c>
      <c r="P311" s="727">
        <f t="shared" si="31"/>
        <v>71.646500000000003</v>
      </c>
      <c r="Q311" s="759">
        <f t="shared" si="36"/>
        <v>11.64</v>
      </c>
      <c r="R311" s="727">
        <f t="shared" si="31"/>
        <v>84.29</v>
      </c>
      <c r="S311" s="759">
        <f t="shared" si="37"/>
        <v>11.64</v>
      </c>
      <c r="T311" s="727">
        <f t="shared" si="31"/>
        <v>84.29</v>
      </c>
      <c r="U311" s="759">
        <f t="shared" si="38"/>
        <v>11.64</v>
      </c>
      <c r="V311" s="727">
        <f t="shared" si="31"/>
        <v>84.29</v>
      </c>
      <c r="W311" s="759">
        <f t="shared" si="39"/>
        <v>11.64</v>
      </c>
      <c r="X311" s="727">
        <f t="shared" si="31"/>
        <v>84.29</v>
      </c>
      <c r="Y311" s="759">
        <f t="shared" si="40"/>
        <v>11.64</v>
      </c>
      <c r="Z311" s="727">
        <f t="shared" si="32"/>
        <v>84.29</v>
      </c>
      <c r="AA311" s="759">
        <f t="shared" si="21"/>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5" outlineLevel="1" x14ac:dyDescent="0.25">
      <c r="A312" s="6"/>
      <c r="B312" s="7"/>
      <c r="C312" s="17"/>
      <c r="D312" s="17"/>
      <c r="E312" s="17"/>
      <c r="F312" s="26"/>
      <c r="G312" s="26" t="str">
        <f t="shared" si="19"/>
        <v>YYWLWz</v>
      </c>
      <c r="H312" s="226">
        <v>73.45</v>
      </c>
      <c r="I312" s="226">
        <v>13.78</v>
      </c>
      <c r="J312" s="727">
        <f t="shared" si="31"/>
        <v>62.432499999999997</v>
      </c>
      <c r="K312" s="759">
        <f t="shared" si="41"/>
        <v>13.78</v>
      </c>
      <c r="L312" s="727">
        <f t="shared" si="31"/>
        <v>62.432499999999997</v>
      </c>
      <c r="M312" s="759">
        <f t="shared" si="34"/>
        <v>13.78</v>
      </c>
      <c r="N312" s="727">
        <f t="shared" si="31"/>
        <v>62.432499999999997</v>
      </c>
      <c r="O312" s="759">
        <f t="shared" si="35"/>
        <v>13.78</v>
      </c>
      <c r="P312" s="727">
        <f t="shared" si="31"/>
        <v>62.432499999999997</v>
      </c>
      <c r="Q312" s="759">
        <f t="shared" si="36"/>
        <v>13.78</v>
      </c>
      <c r="R312" s="727">
        <f t="shared" si="31"/>
        <v>73.45</v>
      </c>
      <c r="S312" s="759">
        <f t="shared" si="37"/>
        <v>13.78</v>
      </c>
      <c r="T312" s="727">
        <f t="shared" si="31"/>
        <v>73.45</v>
      </c>
      <c r="U312" s="759">
        <f t="shared" si="38"/>
        <v>13.78</v>
      </c>
      <c r="V312" s="727">
        <f t="shared" si="31"/>
        <v>73.45</v>
      </c>
      <c r="W312" s="759">
        <f t="shared" si="39"/>
        <v>13.78</v>
      </c>
      <c r="X312" s="727">
        <f t="shared" si="31"/>
        <v>73.45</v>
      </c>
      <c r="Y312" s="759">
        <f t="shared" si="40"/>
        <v>13.78</v>
      </c>
      <c r="Z312" s="727">
        <f t="shared" si="32"/>
        <v>73.45</v>
      </c>
      <c r="AA312" s="759">
        <f t="shared" si="21"/>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5" outlineLevel="1" x14ac:dyDescent="0.25">
      <c r="A313" s="6"/>
      <c r="B313" s="7"/>
      <c r="C313" s="17"/>
      <c r="D313" s="17"/>
      <c r="E313" s="17"/>
      <c r="F313" s="26"/>
      <c r="G313" s="26" t="str">
        <f t="shared" si="19"/>
        <v>YYNWLw</v>
      </c>
      <c r="H313" s="226">
        <v>84.29</v>
      </c>
      <c r="I313" s="226">
        <v>11.64</v>
      </c>
      <c r="J313" s="727">
        <f t="shared" si="31"/>
        <v>71.646500000000003</v>
      </c>
      <c r="K313" s="759">
        <f t="shared" si="41"/>
        <v>11.64</v>
      </c>
      <c r="L313" s="727">
        <f t="shared" si="31"/>
        <v>71.646500000000003</v>
      </c>
      <c r="M313" s="759">
        <f t="shared" si="34"/>
        <v>11.64</v>
      </c>
      <c r="N313" s="727">
        <f t="shared" si="31"/>
        <v>71.646500000000003</v>
      </c>
      <c r="O313" s="759">
        <f t="shared" si="35"/>
        <v>11.64</v>
      </c>
      <c r="P313" s="727">
        <f t="shared" si="31"/>
        <v>71.646500000000003</v>
      </c>
      <c r="Q313" s="759">
        <f t="shared" si="36"/>
        <v>11.64</v>
      </c>
      <c r="R313" s="727">
        <f t="shared" si="31"/>
        <v>84.29</v>
      </c>
      <c r="S313" s="759">
        <f t="shared" si="37"/>
        <v>11.64</v>
      </c>
      <c r="T313" s="727">
        <f t="shared" si="31"/>
        <v>84.29</v>
      </c>
      <c r="U313" s="759">
        <f t="shared" si="38"/>
        <v>11.64</v>
      </c>
      <c r="V313" s="727">
        <f t="shared" si="31"/>
        <v>84.29</v>
      </c>
      <c r="W313" s="759">
        <f t="shared" si="39"/>
        <v>11.64</v>
      </c>
      <c r="X313" s="727">
        <f t="shared" si="31"/>
        <v>84.29</v>
      </c>
      <c r="Y313" s="759">
        <f t="shared" si="40"/>
        <v>11.64</v>
      </c>
      <c r="Z313" s="727">
        <f t="shared" si="32"/>
        <v>84.29</v>
      </c>
      <c r="AA313" s="759">
        <f t="shared" si="21"/>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5" outlineLevel="1" x14ac:dyDescent="0.25">
      <c r="A314" s="6"/>
      <c r="B314" s="7"/>
      <c r="C314" s="17"/>
      <c r="D314" s="17"/>
      <c r="E314" s="17"/>
      <c r="F314" s="26"/>
      <c r="G314" s="26" t="str">
        <f t="shared" si="19"/>
        <v>AYAA2A1w</v>
      </c>
      <c r="H314" s="226">
        <v>95.94</v>
      </c>
      <c r="I314" s="226">
        <v>11.64</v>
      </c>
      <c r="J314" s="727">
        <f t="shared" si="31"/>
        <v>81.548999999999992</v>
      </c>
      <c r="K314" s="759">
        <f t="shared" si="41"/>
        <v>11.64</v>
      </c>
      <c r="L314" s="727">
        <f t="shared" si="31"/>
        <v>81.548999999999992</v>
      </c>
      <c r="M314" s="759">
        <f t="shared" si="34"/>
        <v>11.64</v>
      </c>
      <c r="N314" s="727">
        <f t="shared" si="31"/>
        <v>81.548999999999992</v>
      </c>
      <c r="O314" s="759">
        <f t="shared" si="35"/>
        <v>11.64</v>
      </c>
      <c r="P314" s="727">
        <f t="shared" si="31"/>
        <v>81.548999999999992</v>
      </c>
      <c r="Q314" s="759">
        <f t="shared" si="36"/>
        <v>11.64</v>
      </c>
      <c r="R314" s="727">
        <f t="shared" si="31"/>
        <v>95.94</v>
      </c>
      <c r="S314" s="759">
        <f t="shared" si="37"/>
        <v>11.64</v>
      </c>
      <c r="T314" s="727">
        <f t="shared" si="31"/>
        <v>95.94</v>
      </c>
      <c r="U314" s="759">
        <f t="shared" si="38"/>
        <v>11.64</v>
      </c>
      <c r="V314" s="727">
        <f t="shared" si="31"/>
        <v>95.94</v>
      </c>
      <c r="W314" s="759">
        <f t="shared" si="39"/>
        <v>11.64</v>
      </c>
      <c r="X314" s="727">
        <f t="shared" si="31"/>
        <v>95.94</v>
      </c>
      <c r="Y314" s="759">
        <f t="shared" si="40"/>
        <v>11.64</v>
      </c>
      <c r="Z314" s="727">
        <f t="shared" si="32"/>
        <v>95.94</v>
      </c>
      <c r="AA314" s="759">
        <f t="shared" si="21"/>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5" outlineLevel="1" x14ac:dyDescent="0.25">
      <c r="A315" s="6"/>
      <c r="B315" s="7"/>
      <c r="C315" s="17"/>
      <c r="D315" s="17"/>
      <c r="E315" s="17"/>
      <c r="F315" s="26"/>
      <c r="G315" s="26" t="str">
        <f t="shared" si="19"/>
        <v>AAWA2A1a</v>
      </c>
      <c r="H315" s="226">
        <v>0</v>
      </c>
      <c r="I315" s="226">
        <v>0</v>
      </c>
      <c r="J315" s="727">
        <f t="shared" si="31"/>
        <v>0</v>
      </c>
      <c r="K315" s="759">
        <f t="shared" si="41"/>
        <v>0</v>
      </c>
      <c r="L315" s="727">
        <f t="shared" si="31"/>
        <v>0</v>
      </c>
      <c r="M315" s="759">
        <f t="shared" si="34"/>
        <v>0</v>
      </c>
      <c r="N315" s="727">
        <f t="shared" si="31"/>
        <v>0</v>
      </c>
      <c r="O315" s="759">
        <f t="shared" si="35"/>
        <v>0</v>
      </c>
      <c r="P315" s="727">
        <f t="shared" si="31"/>
        <v>0</v>
      </c>
      <c r="Q315" s="759">
        <f t="shared" si="36"/>
        <v>0</v>
      </c>
      <c r="R315" s="727">
        <f t="shared" si="31"/>
        <v>0</v>
      </c>
      <c r="S315" s="759">
        <f t="shared" si="37"/>
        <v>0</v>
      </c>
      <c r="T315" s="727">
        <f t="shared" si="31"/>
        <v>0</v>
      </c>
      <c r="U315" s="759">
        <f t="shared" si="38"/>
        <v>0</v>
      </c>
      <c r="V315" s="727">
        <f t="shared" si="31"/>
        <v>0</v>
      </c>
      <c r="W315" s="759">
        <f t="shared" si="39"/>
        <v>0</v>
      </c>
      <c r="X315" s="727">
        <f t="shared" si="31"/>
        <v>0</v>
      </c>
      <c r="Y315" s="759">
        <f t="shared" si="40"/>
        <v>0</v>
      </c>
      <c r="Z315" s="727">
        <f t="shared" si="32"/>
        <v>0</v>
      </c>
      <c r="AA315" s="759">
        <f t="shared" si="21"/>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5" outlineLevel="1" x14ac:dyDescent="0.25">
      <c r="A316" s="6"/>
      <c r="B316" s="7"/>
      <c r="C316" s="17"/>
      <c r="D316" s="17"/>
      <c r="E316" s="17"/>
      <c r="F316" s="26"/>
      <c r="G316" s="26" t="str">
        <f t="shared" si="19"/>
        <v>AAAWA1a</v>
      </c>
      <c r="H316" s="226">
        <v>0</v>
      </c>
      <c r="I316" s="226">
        <v>0</v>
      </c>
      <c r="J316" s="727">
        <f t="shared" si="31"/>
        <v>0</v>
      </c>
      <c r="K316" s="759">
        <f t="shared" si="41"/>
        <v>0</v>
      </c>
      <c r="L316" s="727">
        <f t="shared" si="31"/>
        <v>0</v>
      </c>
      <c r="M316" s="759">
        <f t="shared" si="34"/>
        <v>0</v>
      </c>
      <c r="N316" s="727">
        <f t="shared" si="31"/>
        <v>0</v>
      </c>
      <c r="O316" s="759">
        <f t="shared" si="35"/>
        <v>0</v>
      </c>
      <c r="P316" s="727">
        <f t="shared" si="31"/>
        <v>0</v>
      </c>
      <c r="Q316" s="759">
        <f t="shared" si="36"/>
        <v>0</v>
      </c>
      <c r="R316" s="727">
        <f t="shared" si="31"/>
        <v>0</v>
      </c>
      <c r="S316" s="759">
        <f t="shared" si="37"/>
        <v>0</v>
      </c>
      <c r="T316" s="727">
        <f t="shared" si="31"/>
        <v>0</v>
      </c>
      <c r="U316" s="759">
        <f t="shared" si="38"/>
        <v>0</v>
      </c>
      <c r="V316" s="727">
        <f t="shared" si="31"/>
        <v>0</v>
      </c>
      <c r="W316" s="759">
        <f t="shared" si="39"/>
        <v>0</v>
      </c>
      <c r="X316" s="727">
        <f t="shared" si="31"/>
        <v>0</v>
      </c>
      <c r="Y316" s="759">
        <f t="shared" si="40"/>
        <v>0</v>
      </c>
      <c r="Z316" s="727">
        <f t="shared" si="32"/>
        <v>0</v>
      </c>
      <c r="AA316" s="759">
        <f t="shared" si="21"/>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5" outlineLevel="1" x14ac:dyDescent="0.25">
      <c r="A317" s="6"/>
      <c r="B317" s="7"/>
      <c r="C317" s="17"/>
      <c r="D317" s="17"/>
      <c r="E317" s="17"/>
      <c r="F317" s="26"/>
      <c r="G317" s="26" t="str">
        <f t="shared" si="19"/>
        <v>YAAA2Wa</v>
      </c>
      <c r="H317" s="226">
        <v>0</v>
      </c>
      <c r="I317" s="226">
        <v>0</v>
      </c>
      <c r="J317" s="727">
        <f t="shared" si="31"/>
        <v>0</v>
      </c>
      <c r="K317" s="759">
        <f t="shared" si="41"/>
        <v>0</v>
      </c>
      <c r="L317" s="727">
        <f t="shared" si="31"/>
        <v>0</v>
      </c>
      <c r="M317" s="759">
        <f t="shared" si="34"/>
        <v>0</v>
      </c>
      <c r="N317" s="727">
        <f t="shared" si="31"/>
        <v>0</v>
      </c>
      <c r="O317" s="759">
        <f t="shared" si="35"/>
        <v>0</v>
      </c>
      <c r="P317" s="727">
        <f t="shared" si="31"/>
        <v>0</v>
      </c>
      <c r="Q317" s="759">
        <f t="shared" si="36"/>
        <v>0</v>
      </c>
      <c r="R317" s="727">
        <f t="shared" si="31"/>
        <v>0</v>
      </c>
      <c r="S317" s="759">
        <f t="shared" si="37"/>
        <v>0</v>
      </c>
      <c r="T317" s="727">
        <f t="shared" si="31"/>
        <v>0</v>
      </c>
      <c r="U317" s="759">
        <f t="shared" si="38"/>
        <v>0</v>
      </c>
      <c r="V317" s="727">
        <f t="shared" si="31"/>
        <v>0</v>
      </c>
      <c r="W317" s="759">
        <f t="shared" si="39"/>
        <v>0</v>
      </c>
      <c r="X317" s="727">
        <f t="shared" si="31"/>
        <v>0</v>
      </c>
      <c r="Y317" s="759">
        <f t="shared" si="40"/>
        <v>0</v>
      </c>
      <c r="Z317" s="727">
        <f t="shared" si="32"/>
        <v>0</v>
      </c>
      <c r="AA317" s="759">
        <f t="shared" si="21"/>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5" outlineLevel="1" x14ac:dyDescent="0.25">
      <c r="A318" s="6"/>
      <c r="B318" s="7"/>
      <c r="C318" s="17"/>
      <c r="D318" s="17"/>
      <c r="E318" s="17"/>
      <c r="F318" s="26"/>
      <c r="G318" s="26" t="str">
        <f t="shared" si="19"/>
        <v>YAAA2Nw</v>
      </c>
      <c r="H318" s="226">
        <v>84.29</v>
      </c>
      <c r="I318" s="226">
        <v>11.64</v>
      </c>
      <c r="J318" s="727">
        <f t="shared" si="31"/>
        <v>71.646500000000003</v>
      </c>
      <c r="K318" s="759">
        <f t="shared" si="41"/>
        <v>11.64</v>
      </c>
      <c r="L318" s="727">
        <f t="shared" si="31"/>
        <v>71.646500000000003</v>
      </c>
      <c r="M318" s="759">
        <f t="shared" si="34"/>
        <v>11.64</v>
      </c>
      <c r="N318" s="727">
        <f t="shared" si="31"/>
        <v>71.646500000000003</v>
      </c>
      <c r="O318" s="759">
        <f t="shared" si="35"/>
        <v>11.64</v>
      </c>
      <c r="P318" s="727">
        <f t="shared" si="31"/>
        <v>71.646500000000003</v>
      </c>
      <c r="Q318" s="759">
        <f t="shared" si="36"/>
        <v>11.64</v>
      </c>
      <c r="R318" s="727">
        <f t="shared" si="31"/>
        <v>84.29</v>
      </c>
      <c r="S318" s="759">
        <f t="shared" si="37"/>
        <v>11.64</v>
      </c>
      <c r="T318" s="727">
        <f t="shared" si="31"/>
        <v>84.29</v>
      </c>
      <c r="U318" s="759">
        <f t="shared" si="38"/>
        <v>11.64</v>
      </c>
      <c r="V318" s="727">
        <f t="shared" si="31"/>
        <v>84.29</v>
      </c>
      <c r="W318" s="759">
        <f t="shared" si="39"/>
        <v>11.64</v>
      </c>
      <c r="X318" s="727">
        <f t="shared" si="31"/>
        <v>84.29</v>
      </c>
      <c r="Y318" s="759">
        <f t="shared" si="40"/>
        <v>11.64</v>
      </c>
      <c r="Z318" s="727">
        <f t="shared" si="32"/>
        <v>84.29</v>
      </c>
      <c r="AA318" s="759">
        <f t="shared" si="21"/>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5" outlineLevel="1" x14ac:dyDescent="0.25">
      <c r="A319" s="6"/>
      <c r="B319" s="7"/>
      <c r="C319" s="17"/>
      <c r="D319" s="17"/>
      <c r="E319" s="17"/>
      <c r="F319" s="26"/>
      <c r="G319" s="26" t="str">
        <f t="shared" si="19"/>
        <v>YYAA2A1z</v>
      </c>
      <c r="H319" s="226">
        <v>85.1</v>
      </c>
      <c r="I319" s="226">
        <v>13.78</v>
      </c>
      <c r="J319" s="727">
        <f t="shared" si="31"/>
        <v>72.334999999999994</v>
      </c>
      <c r="K319" s="759">
        <f t="shared" si="41"/>
        <v>13.78</v>
      </c>
      <c r="L319" s="727">
        <f t="shared" si="31"/>
        <v>72.334999999999994</v>
      </c>
      <c r="M319" s="759">
        <f t="shared" si="34"/>
        <v>13.78</v>
      </c>
      <c r="N319" s="727">
        <f t="shared" si="31"/>
        <v>72.334999999999994</v>
      </c>
      <c r="O319" s="759">
        <f t="shared" si="35"/>
        <v>13.78</v>
      </c>
      <c r="P319" s="727">
        <f t="shared" si="31"/>
        <v>72.334999999999994</v>
      </c>
      <c r="Q319" s="759">
        <f t="shared" si="36"/>
        <v>13.78</v>
      </c>
      <c r="R319" s="727">
        <f t="shared" si="31"/>
        <v>85.1</v>
      </c>
      <c r="S319" s="759">
        <f t="shared" si="37"/>
        <v>13.78</v>
      </c>
      <c r="T319" s="727">
        <f t="shared" si="31"/>
        <v>85.1</v>
      </c>
      <c r="U319" s="759">
        <f t="shared" si="38"/>
        <v>13.78</v>
      </c>
      <c r="V319" s="727">
        <f t="shared" si="31"/>
        <v>85.1</v>
      </c>
      <c r="W319" s="759">
        <f t="shared" si="39"/>
        <v>13.78</v>
      </c>
      <c r="X319" s="727">
        <f t="shared" si="31"/>
        <v>85.1</v>
      </c>
      <c r="Y319" s="759">
        <f t="shared" si="40"/>
        <v>13.78</v>
      </c>
      <c r="Z319" s="727">
        <f t="shared" si="32"/>
        <v>85.1</v>
      </c>
      <c r="AA319" s="759">
        <f t="shared" si="21"/>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5" outlineLevel="1" x14ac:dyDescent="0.25">
      <c r="A320" s="6"/>
      <c r="B320" s="7"/>
      <c r="C320" s="17"/>
      <c r="D320" s="17"/>
      <c r="E320" s="17"/>
      <c r="F320" s="26"/>
      <c r="G320" s="26" t="str">
        <f t="shared" si="19"/>
        <v>AYWA2A1a</v>
      </c>
      <c r="H320" s="226">
        <v>0</v>
      </c>
      <c r="I320" s="226">
        <v>0</v>
      </c>
      <c r="J320" s="727">
        <f t="shared" si="31"/>
        <v>0</v>
      </c>
      <c r="K320" s="759">
        <f t="shared" si="41"/>
        <v>0</v>
      </c>
      <c r="L320" s="727">
        <f t="shared" si="31"/>
        <v>0</v>
      </c>
      <c r="M320" s="759">
        <f t="shared" si="34"/>
        <v>0</v>
      </c>
      <c r="N320" s="727">
        <f t="shared" si="31"/>
        <v>0</v>
      </c>
      <c r="O320" s="759">
        <f t="shared" si="35"/>
        <v>0</v>
      </c>
      <c r="P320" s="727">
        <f t="shared" si="31"/>
        <v>0</v>
      </c>
      <c r="Q320" s="759">
        <f t="shared" si="36"/>
        <v>0</v>
      </c>
      <c r="R320" s="727">
        <f t="shared" si="31"/>
        <v>0</v>
      </c>
      <c r="S320" s="759">
        <f t="shared" si="37"/>
        <v>0</v>
      </c>
      <c r="T320" s="727">
        <f t="shared" si="31"/>
        <v>0</v>
      </c>
      <c r="U320" s="759">
        <f t="shared" si="38"/>
        <v>0</v>
      </c>
      <c r="V320" s="727">
        <f t="shared" si="31"/>
        <v>0</v>
      </c>
      <c r="W320" s="759">
        <f t="shared" si="39"/>
        <v>0</v>
      </c>
      <c r="X320" s="727">
        <f t="shared" si="31"/>
        <v>0</v>
      </c>
      <c r="Y320" s="759">
        <f t="shared" si="40"/>
        <v>0</v>
      </c>
      <c r="Z320" s="727">
        <f t="shared" si="32"/>
        <v>0</v>
      </c>
      <c r="AA320" s="759">
        <f t="shared" si="21"/>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5" outlineLevel="1" x14ac:dyDescent="0.25">
      <c r="A321" s="6"/>
      <c r="B321" s="7"/>
      <c r="C321" s="17"/>
      <c r="D321" s="17"/>
      <c r="E321" s="17"/>
      <c r="F321" s="26"/>
      <c r="G321" s="26" t="str">
        <f t="shared" si="19"/>
        <v>AANWA1a</v>
      </c>
      <c r="H321" s="226">
        <v>0</v>
      </c>
      <c r="I321" s="226">
        <v>0</v>
      </c>
      <c r="J321" s="727">
        <f t="shared" si="31"/>
        <v>0</v>
      </c>
      <c r="K321" s="759">
        <f t="shared" si="41"/>
        <v>0</v>
      </c>
      <c r="L321" s="727">
        <f t="shared" si="31"/>
        <v>0</v>
      </c>
      <c r="M321" s="759">
        <f t="shared" si="34"/>
        <v>0</v>
      </c>
      <c r="N321" s="727">
        <f t="shared" si="31"/>
        <v>0</v>
      </c>
      <c r="O321" s="759">
        <f t="shared" si="35"/>
        <v>0</v>
      </c>
      <c r="P321" s="727">
        <f t="shared" si="31"/>
        <v>0</v>
      </c>
      <c r="Q321" s="759">
        <f t="shared" si="36"/>
        <v>0</v>
      </c>
      <c r="R321" s="727">
        <f t="shared" si="31"/>
        <v>0</v>
      </c>
      <c r="S321" s="759">
        <f t="shared" si="37"/>
        <v>0</v>
      </c>
      <c r="T321" s="727">
        <f t="shared" si="31"/>
        <v>0</v>
      </c>
      <c r="U321" s="759">
        <f t="shared" si="38"/>
        <v>0</v>
      </c>
      <c r="V321" s="727">
        <f t="shared" si="31"/>
        <v>0</v>
      </c>
      <c r="W321" s="759">
        <f t="shared" si="39"/>
        <v>0</v>
      </c>
      <c r="X321" s="727">
        <f t="shared" si="31"/>
        <v>0</v>
      </c>
      <c r="Y321" s="759">
        <f t="shared" si="40"/>
        <v>0</v>
      </c>
      <c r="Z321" s="727">
        <f t="shared" si="32"/>
        <v>0</v>
      </c>
      <c r="AA321" s="759">
        <f t="shared" si="21"/>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5" outlineLevel="1" x14ac:dyDescent="0.25">
      <c r="A322" s="6"/>
      <c r="B322" s="7"/>
      <c r="C322" s="17"/>
      <c r="D322" s="17"/>
      <c r="E322" s="17"/>
      <c r="F322" s="26"/>
      <c r="G322" s="26" t="str">
        <f t="shared" si="19"/>
        <v>AAANWa</v>
      </c>
      <c r="H322" s="226">
        <v>0</v>
      </c>
      <c r="I322" s="226">
        <v>0</v>
      </c>
      <c r="J322" s="727">
        <f t="shared" si="31"/>
        <v>0</v>
      </c>
      <c r="K322" s="759">
        <f t="shared" si="41"/>
        <v>0</v>
      </c>
      <c r="L322" s="727">
        <f t="shared" si="31"/>
        <v>0</v>
      </c>
      <c r="M322" s="759">
        <f t="shared" si="34"/>
        <v>0</v>
      </c>
      <c r="N322" s="727">
        <f t="shared" si="31"/>
        <v>0</v>
      </c>
      <c r="O322" s="759">
        <f t="shared" si="35"/>
        <v>0</v>
      </c>
      <c r="P322" s="727">
        <f t="shared" si="31"/>
        <v>0</v>
      </c>
      <c r="Q322" s="759">
        <f t="shared" si="36"/>
        <v>0</v>
      </c>
      <c r="R322" s="727">
        <f t="shared" si="31"/>
        <v>0</v>
      </c>
      <c r="S322" s="759">
        <f t="shared" si="37"/>
        <v>0</v>
      </c>
      <c r="T322" s="727">
        <f t="shared" si="31"/>
        <v>0</v>
      </c>
      <c r="U322" s="759">
        <f t="shared" si="38"/>
        <v>0</v>
      </c>
      <c r="V322" s="727">
        <f t="shared" si="31"/>
        <v>0</v>
      </c>
      <c r="W322" s="759">
        <f t="shared" si="39"/>
        <v>0</v>
      </c>
      <c r="X322" s="727">
        <f t="shared" ref="X322" si="42">$H322*HLOOKUP(X$278,$J$275:$R$276,2)</f>
        <v>0</v>
      </c>
      <c r="Y322" s="759">
        <f t="shared" si="40"/>
        <v>0</v>
      </c>
      <c r="Z322" s="727">
        <f t="shared" si="32"/>
        <v>0</v>
      </c>
      <c r="AA322" s="759">
        <f t="shared" si="21"/>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5" outlineLevel="1" x14ac:dyDescent="0.2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5" outlineLevel="1" x14ac:dyDescent="0.25">
      <c r="A324" s="6"/>
      <c r="B324" s="7"/>
      <c r="C324" s="17"/>
      <c r="D324" s="17"/>
      <c r="E324" s="17"/>
      <c r="F324" s="26"/>
      <c r="G324" s="511" t="s">
        <v>822</v>
      </c>
      <c r="I324" t="s">
        <v>1126</v>
      </c>
      <c r="J324" s="774" t="s">
        <v>413</v>
      </c>
      <c r="K324" s="774" t="s">
        <v>812</v>
      </c>
      <c r="L324" s="774" t="s">
        <v>813</v>
      </c>
      <c r="M324" s="774" t="s">
        <v>814</v>
      </c>
      <c r="N324" s="774" t="s">
        <v>815</v>
      </c>
      <c r="O324" s="774" t="s">
        <v>816</v>
      </c>
      <c r="P324" s="774" t="s">
        <v>817</v>
      </c>
      <c r="Q324" s="774" t="s">
        <v>818</v>
      </c>
      <c r="R324" s="774" t="s">
        <v>819</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5" outlineLevel="1" x14ac:dyDescent="0.25">
      <c r="A325" s="6"/>
      <c r="B325" s="7"/>
      <c r="C325" s="17"/>
      <c r="D325" s="17"/>
      <c r="E325" s="17"/>
      <c r="F325" s="26"/>
      <c r="G325" s="511"/>
      <c r="I325" t="s">
        <v>1127</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5" outlineLevel="1" x14ac:dyDescent="0.25">
      <c r="A326" s="6"/>
      <c r="B326" s="7"/>
      <c r="C326" s="17"/>
      <c r="D326" s="17"/>
      <c r="E326" s="17"/>
      <c r="F326" s="26"/>
      <c r="G326" s="511"/>
      <c r="I326" t="s">
        <v>1128</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5" outlineLevel="1" x14ac:dyDescent="0.25">
      <c r="A327" s="6"/>
      <c r="B327" s="7"/>
      <c r="C327" s="17"/>
      <c r="D327" s="17"/>
      <c r="E327" s="17"/>
      <c r="F327" s="26"/>
      <c r="G327" s="511"/>
      <c r="I327" t="s">
        <v>1129</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5" outlineLevel="1" x14ac:dyDescent="0.25">
      <c r="A328" s="6"/>
      <c r="B328" s="7"/>
      <c r="C328" s="17"/>
      <c r="D328" s="17"/>
      <c r="E328" s="17"/>
      <c r="F328" s="26"/>
      <c r="G328" s="511"/>
      <c r="I328" t="s">
        <v>1087</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5" outlineLevel="1" x14ac:dyDescent="0.2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5" outlineLevel="1" x14ac:dyDescent="0.25">
      <c r="A330" s="6"/>
      <c r="B330" s="7"/>
      <c r="C330" s="17"/>
      <c r="D330" s="17"/>
      <c r="E330" s="17"/>
      <c r="F330" s="26"/>
      <c r="G330" s="26" t="s">
        <v>826</v>
      </c>
      <c r="H330" t="s">
        <v>844</v>
      </c>
      <c r="I330" t="s">
        <v>844</v>
      </c>
      <c r="J330" t="s">
        <v>844</v>
      </c>
      <c r="K330" t="s">
        <v>844</v>
      </c>
      <c r="L330" t="s">
        <v>413</v>
      </c>
      <c r="M330" t="s">
        <v>413</v>
      </c>
      <c r="N330" t="s">
        <v>413</v>
      </c>
      <c r="O330" t="s">
        <v>413</v>
      </c>
      <c r="P330" t="s">
        <v>812</v>
      </c>
      <c r="Q330" t="s">
        <v>812</v>
      </c>
      <c r="R330" t="s">
        <v>812</v>
      </c>
      <c r="S330" t="s">
        <v>812</v>
      </c>
      <c r="T330" t="s">
        <v>813</v>
      </c>
      <c r="U330" t="s">
        <v>813</v>
      </c>
      <c r="V330" t="s">
        <v>813</v>
      </c>
      <c r="W330" t="s">
        <v>813</v>
      </c>
      <c r="X330" t="s">
        <v>814</v>
      </c>
      <c r="Y330" t="s">
        <v>814</v>
      </c>
      <c r="Z330" t="s">
        <v>814</v>
      </c>
      <c r="AA330" t="s">
        <v>814</v>
      </c>
      <c r="AB330" t="s">
        <v>815</v>
      </c>
      <c r="AC330" t="s">
        <v>815</v>
      </c>
      <c r="AD330" t="s">
        <v>815</v>
      </c>
      <c r="AE330" t="s">
        <v>815</v>
      </c>
      <c r="AF330" t="s">
        <v>816</v>
      </c>
      <c r="AG330" t="s">
        <v>816</v>
      </c>
      <c r="AH330" t="s">
        <v>816</v>
      </c>
      <c r="AI330" t="s">
        <v>816</v>
      </c>
      <c r="AJ330" t="s">
        <v>817</v>
      </c>
      <c r="AK330" t="s">
        <v>817</v>
      </c>
      <c r="AL330" t="s">
        <v>817</v>
      </c>
      <c r="AM330" t="s">
        <v>817</v>
      </c>
      <c r="AN330" t="s">
        <v>818</v>
      </c>
      <c r="AO330" t="s">
        <v>818</v>
      </c>
      <c r="AP330" t="s">
        <v>818</v>
      </c>
      <c r="AQ330" t="s">
        <v>818</v>
      </c>
      <c r="AR330" t="s">
        <v>819</v>
      </c>
      <c r="AS330" t="s">
        <v>819</v>
      </c>
      <c r="AT330" t="s">
        <v>819</v>
      </c>
      <c r="AU330" t="s">
        <v>819</v>
      </c>
      <c r="AV330" s="189"/>
      <c r="AW330" s="189"/>
      <c r="AX330" s="16"/>
      <c r="AY330" s="8"/>
      <c r="AZ330" s="8"/>
      <c r="BA330" s="8"/>
    </row>
    <row r="331" spans="1:53" ht="15" outlineLevel="1" x14ac:dyDescent="0.25">
      <c r="A331" s="6"/>
      <c r="B331" s="7"/>
      <c r="C331" s="17"/>
      <c r="D331" s="17"/>
      <c r="E331" s="17"/>
      <c r="F331" s="26"/>
      <c r="G331" s="26" t="s">
        <v>825</v>
      </c>
      <c r="H331" t="s">
        <v>1127</v>
      </c>
      <c r="I331" t="s">
        <v>1128</v>
      </c>
      <c r="J331" t="s">
        <v>1129</v>
      </c>
      <c r="K331" t="s">
        <v>1087</v>
      </c>
      <c r="L331" t="str">
        <f>H331</f>
        <v>knock</v>
      </c>
      <c r="M331" t="str">
        <f t="shared" ref="M331:AU331" si="43">I331</f>
        <v>pre-em</v>
      </c>
      <c r="N331" t="str">
        <f t="shared" si="43"/>
        <v>selective_and_spraytop</v>
      </c>
      <c r="O331" t="str">
        <f t="shared" si="43"/>
        <v>fungicide</v>
      </c>
      <c r="P331" t="str">
        <f t="shared" si="43"/>
        <v>knock</v>
      </c>
      <c r="Q331" t="str">
        <f t="shared" si="43"/>
        <v>pre-em</v>
      </c>
      <c r="R331" t="str">
        <f t="shared" si="43"/>
        <v>selective_and_spraytop</v>
      </c>
      <c r="S331" t="str">
        <f t="shared" si="43"/>
        <v>fungicide</v>
      </c>
      <c r="T331" t="str">
        <f t="shared" si="43"/>
        <v>knock</v>
      </c>
      <c r="U331" t="str">
        <f t="shared" si="43"/>
        <v>pre-em</v>
      </c>
      <c r="V331" t="str">
        <f t="shared" si="43"/>
        <v>selective_and_spraytop</v>
      </c>
      <c r="W331" t="str">
        <f t="shared" si="43"/>
        <v>fungicide</v>
      </c>
      <c r="X331" t="str">
        <f t="shared" si="43"/>
        <v>knock</v>
      </c>
      <c r="Y331" t="str">
        <f t="shared" si="43"/>
        <v>pre-em</v>
      </c>
      <c r="Z331" t="str">
        <f t="shared" si="43"/>
        <v>selective_and_spraytop</v>
      </c>
      <c r="AA331" t="str">
        <f t="shared" si="43"/>
        <v>fungicide</v>
      </c>
      <c r="AB331" t="str">
        <f t="shared" si="43"/>
        <v>knock</v>
      </c>
      <c r="AC331" t="str">
        <f t="shared" si="43"/>
        <v>pre-em</v>
      </c>
      <c r="AD331" t="str">
        <f t="shared" si="43"/>
        <v>selective_and_spraytop</v>
      </c>
      <c r="AE331" t="str">
        <f t="shared" si="43"/>
        <v>fungicide</v>
      </c>
      <c r="AF331" t="str">
        <f t="shared" si="43"/>
        <v>knock</v>
      </c>
      <c r="AG331" t="str">
        <f t="shared" si="43"/>
        <v>pre-em</v>
      </c>
      <c r="AH331" t="str">
        <f t="shared" si="43"/>
        <v>selective_and_spraytop</v>
      </c>
      <c r="AI331" t="str">
        <f t="shared" si="43"/>
        <v>fungicide</v>
      </c>
      <c r="AJ331" t="str">
        <f t="shared" si="43"/>
        <v>knock</v>
      </c>
      <c r="AK331" t="str">
        <f t="shared" si="43"/>
        <v>pre-em</v>
      </c>
      <c r="AL331" t="str">
        <f t="shared" si="43"/>
        <v>selective_and_spraytop</v>
      </c>
      <c r="AM331" t="str">
        <f t="shared" si="43"/>
        <v>fungicide</v>
      </c>
      <c r="AN331" t="str">
        <f t="shared" si="43"/>
        <v>knock</v>
      </c>
      <c r="AO331" t="str">
        <f t="shared" si="43"/>
        <v>pre-em</v>
      </c>
      <c r="AP331" t="str">
        <f t="shared" si="43"/>
        <v>selective_and_spraytop</v>
      </c>
      <c r="AQ331" t="str">
        <f t="shared" si="43"/>
        <v>fungicide</v>
      </c>
      <c r="AR331" t="str">
        <f t="shared" si="43"/>
        <v>knock</v>
      </c>
      <c r="AS331" t="str">
        <f t="shared" si="43"/>
        <v>pre-em</v>
      </c>
      <c r="AT331" t="str">
        <f t="shared" si="43"/>
        <v>selective_and_spraytop</v>
      </c>
      <c r="AU331" t="str">
        <f t="shared" si="43"/>
        <v>fungicide</v>
      </c>
      <c r="AV331" s="189"/>
      <c r="AW331" s="189"/>
      <c r="AX331" s="16"/>
      <c r="AY331" s="8"/>
      <c r="AZ331" s="8"/>
      <c r="BA331" s="8"/>
    </row>
    <row r="332" spans="1:53" ht="15" outlineLevel="1" x14ac:dyDescent="0.25">
      <c r="A332" s="6"/>
      <c r="B332" s="7"/>
      <c r="C332" s="17"/>
      <c r="D332" s="17"/>
      <c r="E332" s="17"/>
      <c r="F332" s="26"/>
      <c r="G332" s="26" t="str">
        <f t="shared" ref="G332:G374" si="44">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5" outlineLevel="1" x14ac:dyDescent="0.25">
      <c r="A333" s="6"/>
      <c r="B333" s="7"/>
      <c r="C333" s="17"/>
      <c r="D333" s="17"/>
      <c r="E333" s="17"/>
      <c r="F333" s="26"/>
      <c r="G333" s="26" t="str">
        <f t="shared" si="44"/>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5" outlineLevel="1" x14ac:dyDescent="0.25">
      <c r="A334" s="6"/>
      <c r="B334" s="7"/>
      <c r="C334" s="17"/>
      <c r="D334" s="17"/>
      <c r="E334" s="17"/>
      <c r="F334" s="26"/>
      <c r="G334" s="26" t="str">
        <f t="shared" si="44"/>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5" outlineLevel="1" x14ac:dyDescent="0.25">
      <c r="A335" s="6"/>
      <c r="B335" s="7"/>
      <c r="C335" s="17"/>
      <c r="D335" s="17"/>
      <c r="E335" s="17"/>
      <c r="F335" s="26"/>
      <c r="G335" s="26" t="str">
        <f t="shared" si="44"/>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5" outlineLevel="1" x14ac:dyDescent="0.25">
      <c r="A336" s="6"/>
      <c r="B336" s="7"/>
      <c r="C336" s="17"/>
      <c r="D336" s="17"/>
      <c r="E336" s="17"/>
      <c r="F336" s="26"/>
      <c r="G336" s="26" t="str">
        <f t="shared" si="44"/>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5" outlineLevel="1" x14ac:dyDescent="0.25">
      <c r="A337" s="6"/>
      <c r="B337" s="7"/>
      <c r="C337" s="17"/>
      <c r="D337" s="17"/>
      <c r="E337" s="17"/>
      <c r="F337" s="26"/>
      <c r="G337" s="26" t="str">
        <f t="shared" si="44"/>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5" outlineLevel="1" x14ac:dyDescent="0.25">
      <c r="A338" s="6"/>
      <c r="B338" s="7"/>
      <c r="C338" s="17"/>
      <c r="D338" s="17"/>
      <c r="E338" s="17"/>
      <c r="F338" s="26"/>
      <c r="G338" s="26" t="str">
        <f t="shared" si="44"/>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5" outlineLevel="1" x14ac:dyDescent="0.25">
      <c r="A339" s="6"/>
      <c r="B339" s="7"/>
      <c r="C339" s="17"/>
      <c r="D339" s="17"/>
      <c r="E339" s="17"/>
      <c r="F339" s="26"/>
      <c r="G339" s="26" t="str">
        <f t="shared" si="44"/>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5" outlineLevel="1" x14ac:dyDescent="0.25">
      <c r="A340" s="6"/>
      <c r="B340" s="7"/>
      <c r="C340" s="17"/>
      <c r="D340" s="17"/>
      <c r="E340" s="17"/>
      <c r="F340" s="26"/>
      <c r="G340" s="26" t="str">
        <f t="shared" si="44"/>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5" outlineLevel="1" x14ac:dyDescent="0.25">
      <c r="A341" s="6"/>
      <c r="B341" s="7"/>
      <c r="C341" s="17"/>
      <c r="D341" s="17"/>
      <c r="E341" s="17"/>
      <c r="F341" s="26"/>
      <c r="G341" s="26" t="str">
        <f t="shared" si="44"/>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5" outlineLevel="1" x14ac:dyDescent="0.25">
      <c r="A342" s="6"/>
      <c r="B342" s="7"/>
      <c r="C342" s="17"/>
      <c r="D342" s="17"/>
      <c r="E342" s="17"/>
      <c r="F342" s="26"/>
      <c r="G342" s="26" t="str">
        <f t="shared" si="44"/>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5" outlineLevel="1" x14ac:dyDescent="0.25">
      <c r="A343" s="6"/>
      <c r="B343" s="7"/>
      <c r="C343" s="17"/>
      <c r="D343" s="17"/>
      <c r="E343" s="17"/>
      <c r="F343" s="26"/>
      <c r="G343" s="26" t="str">
        <f t="shared" si="44"/>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5" outlineLevel="1" x14ac:dyDescent="0.25">
      <c r="A344" s="6"/>
      <c r="B344" s="7"/>
      <c r="C344" s="17"/>
      <c r="D344" s="17"/>
      <c r="E344" s="17"/>
      <c r="F344" s="26"/>
      <c r="G344" s="26" t="str">
        <f t="shared" si="44"/>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5" outlineLevel="1" x14ac:dyDescent="0.25">
      <c r="A345" s="6"/>
      <c r="B345" s="7"/>
      <c r="C345" s="17"/>
      <c r="D345" s="17"/>
      <c r="E345" s="17"/>
      <c r="F345" s="26"/>
      <c r="G345" s="26" t="str">
        <f t="shared" si="44"/>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5" outlineLevel="1" x14ac:dyDescent="0.25">
      <c r="A346" s="6"/>
      <c r="B346" s="7"/>
      <c r="C346" s="17"/>
      <c r="D346" s="17"/>
      <c r="E346" s="17"/>
      <c r="F346" s="26"/>
      <c r="G346" s="26" t="str">
        <f t="shared" si="44"/>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5" outlineLevel="1" x14ac:dyDescent="0.25">
      <c r="A347" s="6"/>
      <c r="B347" s="7"/>
      <c r="C347" s="17"/>
      <c r="D347" s="17"/>
      <c r="E347" s="17"/>
      <c r="F347" s="26"/>
      <c r="G347" s="26" t="str">
        <f t="shared" si="44"/>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5" outlineLevel="1" x14ac:dyDescent="0.25">
      <c r="A348" s="6"/>
      <c r="B348" s="7"/>
      <c r="C348" s="17"/>
      <c r="D348" s="17"/>
      <c r="E348" s="17"/>
      <c r="F348" s="26"/>
      <c r="G348" s="26" t="str">
        <f t="shared" si="44"/>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5" outlineLevel="1" x14ac:dyDescent="0.25">
      <c r="A349" s="6"/>
      <c r="B349" s="7"/>
      <c r="C349" s="17"/>
      <c r="D349" s="17"/>
      <c r="E349" s="17"/>
      <c r="F349" s="26"/>
      <c r="G349" s="26" t="str">
        <f t="shared" si="44"/>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5" outlineLevel="1" x14ac:dyDescent="0.25">
      <c r="A350" s="6"/>
      <c r="B350" s="7"/>
      <c r="C350" s="17"/>
      <c r="D350" s="17"/>
      <c r="E350" s="17"/>
      <c r="F350" s="26"/>
      <c r="G350" s="26" t="str">
        <f t="shared" si="44"/>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5" outlineLevel="1" x14ac:dyDescent="0.25">
      <c r="A351" s="6"/>
      <c r="B351" s="7"/>
      <c r="C351" s="17"/>
      <c r="D351" s="17"/>
      <c r="E351" s="17"/>
      <c r="F351" s="26"/>
      <c r="G351" s="26" t="str">
        <f t="shared" si="44"/>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5" outlineLevel="1" x14ac:dyDescent="0.25">
      <c r="A352" s="6"/>
      <c r="B352" s="7"/>
      <c r="C352" s="17"/>
      <c r="D352" s="17"/>
      <c r="E352" s="17"/>
      <c r="F352" s="26"/>
      <c r="G352" s="26" t="str">
        <f t="shared" si="44"/>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5" outlineLevel="1" x14ac:dyDescent="0.25">
      <c r="A353" s="6"/>
      <c r="B353" s="7"/>
      <c r="C353" s="17"/>
      <c r="D353" s="17"/>
      <c r="E353" s="17"/>
      <c r="F353" s="26"/>
      <c r="G353" s="26" t="str">
        <f t="shared" si="44"/>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5" outlineLevel="1" x14ac:dyDescent="0.25">
      <c r="A354" s="6"/>
      <c r="B354" s="7"/>
      <c r="C354" s="17"/>
      <c r="D354" s="17"/>
      <c r="E354" s="17"/>
      <c r="F354" s="26"/>
      <c r="G354" s="26" t="str">
        <f t="shared" si="44"/>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5" outlineLevel="1" x14ac:dyDescent="0.25">
      <c r="A355" s="6"/>
      <c r="B355" s="7"/>
      <c r="C355" s="17"/>
      <c r="D355" s="17"/>
      <c r="E355" s="17"/>
      <c r="F355" s="26"/>
      <c r="G355" s="26" t="str">
        <f t="shared" si="44"/>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5" outlineLevel="1" x14ac:dyDescent="0.25">
      <c r="A356" s="6"/>
      <c r="B356" s="7"/>
      <c r="C356" s="17"/>
      <c r="D356" s="17"/>
      <c r="E356" s="17"/>
      <c r="F356" s="26"/>
      <c r="G356" s="26" t="str">
        <f t="shared" si="44"/>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5" outlineLevel="1" x14ac:dyDescent="0.25">
      <c r="A357" s="6"/>
      <c r="B357" s="7"/>
      <c r="C357" s="17"/>
      <c r="D357" s="17"/>
      <c r="E357" s="17"/>
      <c r="F357" s="26"/>
      <c r="G357" s="26" t="str">
        <f t="shared" si="44"/>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5" outlineLevel="1" x14ac:dyDescent="0.25">
      <c r="A358" s="6"/>
      <c r="B358" s="7"/>
      <c r="C358" s="17"/>
      <c r="D358" s="17"/>
      <c r="E358" s="17"/>
      <c r="F358" s="26"/>
      <c r="G358" s="26" t="str">
        <f t="shared" si="44"/>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5" outlineLevel="1" x14ac:dyDescent="0.25">
      <c r="A359" s="6"/>
      <c r="B359" s="7"/>
      <c r="C359" s="17"/>
      <c r="D359" s="17"/>
      <c r="E359" s="17"/>
      <c r="F359" s="26"/>
      <c r="G359" s="26" t="str">
        <f t="shared" si="44"/>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5" outlineLevel="1" x14ac:dyDescent="0.25">
      <c r="A360" s="6"/>
      <c r="B360" s="7"/>
      <c r="C360" s="17"/>
      <c r="D360" s="17"/>
      <c r="E360" s="17"/>
      <c r="F360" s="26"/>
      <c r="G360" s="26" t="str">
        <f t="shared" si="44"/>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5" outlineLevel="1" x14ac:dyDescent="0.25">
      <c r="A361" s="6"/>
      <c r="B361" s="7"/>
      <c r="C361" s="17"/>
      <c r="D361" s="17"/>
      <c r="E361" s="17"/>
      <c r="F361" s="26"/>
      <c r="G361" s="26" t="str">
        <f t="shared" si="44"/>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5" outlineLevel="1" x14ac:dyDescent="0.25">
      <c r="A362" s="6"/>
      <c r="B362" s="7"/>
      <c r="C362" s="17"/>
      <c r="D362" s="17"/>
      <c r="E362" s="17"/>
      <c r="F362" s="26"/>
      <c r="G362" s="26" t="str">
        <f t="shared" si="44"/>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5" outlineLevel="1" x14ac:dyDescent="0.25">
      <c r="A363" s="6"/>
      <c r="B363" s="7"/>
      <c r="C363" s="17"/>
      <c r="D363" s="17"/>
      <c r="E363" s="17"/>
      <c r="F363" s="26"/>
      <c r="G363" s="26" t="str">
        <f t="shared" si="44"/>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5" outlineLevel="1" x14ac:dyDescent="0.25">
      <c r="A364" s="6"/>
      <c r="B364" s="7"/>
      <c r="C364" s="17"/>
      <c r="D364" s="17"/>
      <c r="E364" s="17"/>
      <c r="F364" s="26"/>
      <c r="G364" s="26" t="str">
        <f t="shared" si="44"/>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5" outlineLevel="1" x14ac:dyDescent="0.25">
      <c r="A365" s="6"/>
      <c r="B365" s="7"/>
      <c r="C365" s="17"/>
      <c r="D365" s="17"/>
      <c r="E365" s="17"/>
      <c r="F365" s="26"/>
      <c r="G365" s="26" t="str">
        <f t="shared" si="44"/>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5" outlineLevel="1" x14ac:dyDescent="0.25">
      <c r="A366" s="6"/>
      <c r="B366" s="7"/>
      <c r="C366" s="17"/>
      <c r="D366" s="17"/>
      <c r="E366" s="17"/>
      <c r="F366" s="26"/>
      <c r="G366" s="26" t="str">
        <f t="shared" si="44"/>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5" outlineLevel="1" x14ac:dyDescent="0.25">
      <c r="A367" s="6"/>
      <c r="B367" s="7"/>
      <c r="C367" s="17"/>
      <c r="D367" s="17"/>
      <c r="E367" s="17"/>
      <c r="F367" s="26"/>
      <c r="G367" s="26" t="str">
        <f t="shared" si="44"/>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5" outlineLevel="1" x14ac:dyDescent="0.25">
      <c r="A368" s="6"/>
      <c r="B368" s="7"/>
      <c r="C368" s="17"/>
      <c r="D368" s="17"/>
      <c r="E368" s="17"/>
      <c r="F368" s="26"/>
      <c r="G368" s="26" t="str">
        <f t="shared" si="44"/>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5" outlineLevel="1" x14ac:dyDescent="0.25">
      <c r="A369" s="6"/>
      <c r="B369" s="7"/>
      <c r="C369" s="17"/>
      <c r="D369" s="17"/>
      <c r="E369" s="17"/>
      <c r="F369" s="26"/>
      <c r="G369" s="26" t="str">
        <f t="shared" si="44"/>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5" outlineLevel="1" x14ac:dyDescent="0.25">
      <c r="A370" s="6"/>
      <c r="B370" s="7"/>
      <c r="C370" s="17"/>
      <c r="D370" s="17"/>
      <c r="E370" s="17"/>
      <c r="F370" s="26"/>
      <c r="G370" s="26" t="str">
        <f t="shared" si="44"/>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5" outlineLevel="1" x14ac:dyDescent="0.25">
      <c r="A371" s="6"/>
      <c r="B371" s="7"/>
      <c r="C371" s="17"/>
      <c r="D371" s="17"/>
      <c r="E371" s="17"/>
      <c r="F371" s="26"/>
      <c r="G371" s="26" t="str">
        <f t="shared" si="44"/>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5" outlineLevel="1" x14ac:dyDescent="0.25">
      <c r="A372" s="6"/>
      <c r="B372" s="7"/>
      <c r="C372" s="17"/>
      <c r="D372" s="17"/>
      <c r="E372" s="17"/>
      <c r="F372" s="26"/>
      <c r="G372" s="26" t="str">
        <f t="shared" si="44"/>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5" outlineLevel="1" x14ac:dyDescent="0.25">
      <c r="A373" s="6"/>
      <c r="B373" s="7"/>
      <c r="C373" s="17"/>
      <c r="D373" s="17"/>
      <c r="E373" s="17"/>
      <c r="F373" s="26"/>
      <c r="G373" s="26" t="str">
        <f t="shared" si="44"/>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5" outlineLevel="1" x14ac:dyDescent="0.25">
      <c r="A374" s="6"/>
      <c r="B374" s="7"/>
      <c r="C374" s="17"/>
      <c r="D374" s="17"/>
      <c r="E374" s="17"/>
      <c r="F374" s="26"/>
      <c r="G374" s="26" t="str">
        <f t="shared" si="44"/>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5" outlineLevel="1" x14ac:dyDescent="0.2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5" outlineLevel="1" x14ac:dyDescent="0.2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5" outlineLevel="1" x14ac:dyDescent="0.25">
      <c r="A377" s="6"/>
      <c r="B377" s="7"/>
      <c r="C377" s="17"/>
      <c r="D377" s="17"/>
      <c r="E377" s="17"/>
      <c r="F377" s="26"/>
      <c r="G377" s="511" t="s">
        <v>823</v>
      </c>
      <c r="J377" s="774" t="s">
        <v>413</v>
      </c>
      <c r="K377" s="774" t="s">
        <v>812</v>
      </c>
      <c r="L377" s="774" t="s">
        <v>813</v>
      </c>
      <c r="M377" s="774" t="s">
        <v>814</v>
      </c>
      <c r="N377" s="774" t="s">
        <v>815</v>
      </c>
      <c r="O377" s="774" t="s">
        <v>816</v>
      </c>
      <c r="P377" s="774" t="s">
        <v>817</v>
      </c>
      <c r="Q377" s="774" t="s">
        <v>818</v>
      </c>
      <c r="R377" s="774" t="s">
        <v>819</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5" outlineLevel="1" x14ac:dyDescent="0.25">
      <c r="A378" s="6"/>
      <c r="B378" s="7"/>
      <c r="C378" s="17"/>
      <c r="D378" s="17"/>
      <c r="E378" s="17"/>
      <c r="F378" s="26"/>
      <c r="G378" s="511"/>
      <c r="I378" t="s">
        <v>1126</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5" outlineLevel="1" x14ac:dyDescent="0.2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5" outlineLevel="1" x14ac:dyDescent="0.25">
      <c r="A380" s="6"/>
      <c r="B380" s="7"/>
      <c r="C380" s="17"/>
      <c r="D380" s="17"/>
      <c r="E380" s="17"/>
      <c r="F380" s="26"/>
      <c r="G380" s="26" t="s">
        <v>826</v>
      </c>
      <c r="H380" t="s">
        <v>844</v>
      </c>
      <c r="I380" t="s">
        <v>844</v>
      </c>
      <c r="J380" t="s">
        <v>844</v>
      </c>
      <c r="K380" t="s">
        <v>844</v>
      </c>
      <c r="L380" t="s">
        <v>413</v>
      </c>
      <c r="M380" t="s">
        <v>413</v>
      </c>
      <c r="N380" t="s">
        <v>413</v>
      </c>
      <c r="O380" t="s">
        <v>413</v>
      </c>
      <c r="P380" t="s">
        <v>812</v>
      </c>
      <c r="Q380" t="s">
        <v>812</v>
      </c>
      <c r="R380" t="s">
        <v>812</v>
      </c>
      <c r="S380" t="s">
        <v>812</v>
      </c>
      <c r="T380" t="s">
        <v>813</v>
      </c>
      <c r="U380" t="s">
        <v>813</v>
      </c>
      <c r="V380" t="s">
        <v>813</v>
      </c>
      <c r="W380" t="s">
        <v>813</v>
      </c>
      <c r="X380" t="s">
        <v>814</v>
      </c>
      <c r="Y380" t="s">
        <v>814</v>
      </c>
      <c r="Z380" t="s">
        <v>814</v>
      </c>
      <c r="AA380" t="s">
        <v>814</v>
      </c>
      <c r="AB380" t="s">
        <v>815</v>
      </c>
      <c r="AC380" t="s">
        <v>815</v>
      </c>
      <c r="AD380" t="s">
        <v>815</v>
      </c>
      <c r="AE380" t="s">
        <v>815</v>
      </c>
      <c r="AF380" t="s">
        <v>816</v>
      </c>
      <c r="AG380" t="s">
        <v>816</v>
      </c>
      <c r="AH380" t="s">
        <v>816</v>
      </c>
      <c r="AI380" t="s">
        <v>816</v>
      </c>
      <c r="AJ380" t="s">
        <v>817</v>
      </c>
      <c r="AK380" t="s">
        <v>817</v>
      </c>
      <c r="AL380" t="s">
        <v>817</v>
      </c>
      <c r="AM380" t="s">
        <v>817</v>
      </c>
      <c r="AN380" t="s">
        <v>818</v>
      </c>
      <c r="AO380" t="s">
        <v>818</v>
      </c>
      <c r="AP380" t="s">
        <v>818</v>
      </c>
      <c r="AQ380" t="s">
        <v>818</v>
      </c>
      <c r="AR380" t="s">
        <v>819</v>
      </c>
      <c r="AS380" t="s">
        <v>819</v>
      </c>
      <c r="AT380" t="s">
        <v>819</v>
      </c>
      <c r="AU380" t="s">
        <v>819</v>
      </c>
      <c r="AV380" s="189"/>
      <c r="AW380" s="189"/>
      <c r="AX380" s="16"/>
      <c r="AY380" s="8"/>
      <c r="AZ380" s="8"/>
      <c r="BA380" s="8"/>
    </row>
    <row r="381" spans="1:53" ht="15" outlineLevel="1" x14ac:dyDescent="0.25">
      <c r="A381" s="6"/>
      <c r="B381" s="7"/>
      <c r="C381" s="17"/>
      <c r="D381" s="17"/>
      <c r="E381" s="17"/>
      <c r="F381" s="26"/>
      <c r="G381" s="26" t="s">
        <v>63</v>
      </c>
      <c r="H381" t="s">
        <v>1254</v>
      </c>
      <c r="I381" t="s">
        <v>1255</v>
      </c>
      <c r="J381" t="s">
        <v>1256</v>
      </c>
      <c r="K381" t="s">
        <v>1257</v>
      </c>
      <c r="L381" t="str">
        <f>H381</f>
        <v>at_seeding</v>
      </c>
      <c r="M381" t="str">
        <f t="shared" ref="M381:AU381" si="45">I381</f>
        <v>mid</v>
      </c>
      <c r="N381" t="str">
        <f t="shared" si="45"/>
        <v>late_cereal</v>
      </c>
      <c r="O381" t="str">
        <f t="shared" si="45"/>
        <v>late_oilseed</v>
      </c>
      <c r="P381" t="str">
        <f t="shared" si="45"/>
        <v>at_seeding</v>
      </c>
      <c r="Q381" t="str">
        <f t="shared" si="45"/>
        <v>mid</v>
      </c>
      <c r="R381" t="str">
        <f t="shared" si="45"/>
        <v>late_cereal</v>
      </c>
      <c r="S381" t="str">
        <f t="shared" si="45"/>
        <v>late_oilseed</v>
      </c>
      <c r="T381" t="str">
        <f t="shared" si="45"/>
        <v>at_seeding</v>
      </c>
      <c r="U381" t="str">
        <f t="shared" si="45"/>
        <v>mid</v>
      </c>
      <c r="V381" t="str">
        <f t="shared" si="45"/>
        <v>late_cereal</v>
      </c>
      <c r="W381" t="str">
        <f t="shared" si="45"/>
        <v>late_oilseed</v>
      </c>
      <c r="X381" t="str">
        <f t="shared" si="45"/>
        <v>at_seeding</v>
      </c>
      <c r="Y381" t="str">
        <f t="shared" si="45"/>
        <v>mid</v>
      </c>
      <c r="Z381" t="str">
        <f t="shared" si="45"/>
        <v>late_cereal</v>
      </c>
      <c r="AA381" t="str">
        <f t="shared" si="45"/>
        <v>late_oilseed</v>
      </c>
      <c r="AB381" t="str">
        <f t="shared" si="45"/>
        <v>at_seeding</v>
      </c>
      <c r="AC381" t="str">
        <f t="shared" si="45"/>
        <v>mid</v>
      </c>
      <c r="AD381" t="str">
        <f t="shared" si="45"/>
        <v>late_cereal</v>
      </c>
      <c r="AE381" t="str">
        <f t="shared" si="45"/>
        <v>late_oilseed</v>
      </c>
      <c r="AF381" t="str">
        <f t="shared" si="45"/>
        <v>at_seeding</v>
      </c>
      <c r="AG381" t="str">
        <f t="shared" si="45"/>
        <v>mid</v>
      </c>
      <c r="AH381" t="str">
        <f t="shared" si="45"/>
        <v>late_cereal</v>
      </c>
      <c r="AI381" t="str">
        <f t="shared" si="45"/>
        <v>late_oilseed</v>
      </c>
      <c r="AJ381" t="str">
        <f t="shared" si="45"/>
        <v>at_seeding</v>
      </c>
      <c r="AK381" t="str">
        <f t="shared" si="45"/>
        <v>mid</v>
      </c>
      <c r="AL381" t="str">
        <f t="shared" si="45"/>
        <v>late_cereal</v>
      </c>
      <c r="AM381" t="str">
        <f t="shared" si="45"/>
        <v>late_oilseed</v>
      </c>
      <c r="AN381" t="str">
        <f t="shared" si="45"/>
        <v>at_seeding</v>
      </c>
      <c r="AO381" t="str">
        <f t="shared" si="45"/>
        <v>mid</v>
      </c>
      <c r="AP381" t="str">
        <f t="shared" si="45"/>
        <v>late_cereal</v>
      </c>
      <c r="AQ381" t="str">
        <f t="shared" si="45"/>
        <v>late_oilseed</v>
      </c>
      <c r="AR381" t="str">
        <f t="shared" si="45"/>
        <v>at_seeding</v>
      </c>
      <c r="AS381" t="str">
        <f t="shared" si="45"/>
        <v>mid</v>
      </c>
      <c r="AT381" t="str">
        <f t="shared" si="45"/>
        <v>late_cereal</v>
      </c>
      <c r="AU381" t="str">
        <f t="shared" si="45"/>
        <v>late_oilseed</v>
      </c>
      <c r="AV381" s="189"/>
      <c r="AW381" s="189"/>
      <c r="AX381" s="16"/>
      <c r="AY381" s="8"/>
      <c r="AZ381" s="8"/>
      <c r="BA381" s="8"/>
    </row>
    <row r="382" spans="1:53" ht="15" outlineLevel="1" x14ac:dyDescent="0.25">
      <c r="A382" s="6"/>
      <c r="B382" s="7"/>
      <c r="C382" s="17"/>
      <c r="D382" s="17"/>
      <c r="E382" s="17"/>
      <c r="F382" s="26"/>
      <c r="G382" s="26" t="str">
        <f t="shared" ref="G382:G424" si="46">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5" outlineLevel="1" x14ac:dyDescent="0.25">
      <c r="A383" s="6"/>
      <c r="B383" s="7"/>
      <c r="C383" s="17"/>
      <c r="D383" s="17"/>
      <c r="E383" s="17"/>
      <c r="F383" s="26"/>
      <c r="G383" s="26" t="str">
        <f t="shared" si="46"/>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5" outlineLevel="1" x14ac:dyDescent="0.25">
      <c r="A384" s="6"/>
      <c r="B384" s="7"/>
      <c r="C384" s="17"/>
      <c r="D384" s="17"/>
      <c r="E384" s="17"/>
      <c r="F384" s="26"/>
      <c r="G384" s="26" t="str">
        <f t="shared" si="46"/>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5" outlineLevel="1" x14ac:dyDescent="0.25">
      <c r="A385" s="6"/>
      <c r="B385" s="7"/>
      <c r="C385" s="17"/>
      <c r="D385" s="17"/>
      <c r="E385" s="17"/>
      <c r="F385" s="26"/>
      <c r="G385" s="26" t="str">
        <f t="shared" si="46"/>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5" outlineLevel="1" x14ac:dyDescent="0.25">
      <c r="A386" s="6"/>
      <c r="B386" s="7"/>
      <c r="C386" s="17"/>
      <c r="D386" s="17"/>
      <c r="E386" s="17"/>
      <c r="F386" s="26"/>
      <c r="G386" s="26" t="str">
        <f t="shared" si="46"/>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5" outlineLevel="1" x14ac:dyDescent="0.25">
      <c r="A387" s="6"/>
      <c r="B387" s="7"/>
      <c r="C387" s="17"/>
      <c r="D387" s="17"/>
      <c r="E387" s="17"/>
      <c r="F387" s="26"/>
      <c r="G387" s="26" t="str">
        <f t="shared" si="46"/>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5" outlineLevel="1" x14ac:dyDescent="0.25">
      <c r="A388" s="6"/>
      <c r="B388" s="7"/>
      <c r="C388" s="17"/>
      <c r="D388" s="17"/>
      <c r="E388" s="17"/>
      <c r="F388" s="26"/>
      <c r="G388" s="26" t="str">
        <f t="shared" si="46"/>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5" outlineLevel="1" x14ac:dyDescent="0.25">
      <c r="A389" s="6"/>
      <c r="B389" s="7"/>
      <c r="C389" s="17"/>
      <c r="D389" s="17"/>
      <c r="E389" s="17"/>
      <c r="F389" s="26"/>
      <c r="G389" s="26" t="str">
        <f t="shared" si="46"/>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5" outlineLevel="1" x14ac:dyDescent="0.25">
      <c r="A390" s="6"/>
      <c r="B390" s="7"/>
      <c r="C390" s="17"/>
      <c r="D390" s="17"/>
      <c r="E390" s="17"/>
      <c r="F390" s="26"/>
      <c r="G390" s="26" t="str">
        <f t="shared" si="46"/>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5" outlineLevel="1" x14ac:dyDescent="0.25">
      <c r="A391" s="6"/>
      <c r="B391" s="7"/>
      <c r="C391" s="17"/>
      <c r="D391" s="17"/>
      <c r="E391" s="17"/>
      <c r="F391" s="26"/>
      <c r="G391" s="26" t="str">
        <f t="shared" si="46"/>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5" outlineLevel="1" x14ac:dyDescent="0.25">
      <c r="A392" s="6"/>
      <c r="B392" s="7"/>
      <c r="C392" s="17"/>
      <c r="D392" s="17"/>
      <c r="E392" s="17"/>
      <c r="F392" s="26"/>
      <c r="G392" s="26" t="str">
        <f t="shared" si="46"/>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5" outlineLevel="1" x14ac:dyDescent="0.25">
      <c r="A393" s="6"/>
      <c r="B393" s="7"/>
      <c r="C393" s="17"/>
      <c r="D393" s="17"/>
      <c r="E393" s="17"/>
      <c r="F393" s="26"/>
      <c r="G393" s="26" t="str">
        <f t="shared" si="46"/>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5" outlineLevel="1" x14ac:dyDescent="0.25">
      <c r="A394" s="6"/>
      <c r="B394" s="7"/>
      <c r="C394" s="17"/>
      <c r="D394" s="17"/>
      <c r="E394" s="17"/>
      <c r="F394" s="26"/>
      <c r="G394" s="26" t="str">
        <f t="shared" si="46"/>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5" outlineLevel="1" x14ac:dyDescent="0.25">
      <c r="A395" s="6"/>
      <c r="B395" s="7"/>
      <c r="C395" s="17"/>
      <c r="D395" s="17"/>
      <c r="E395" s="17"/>
      <c r="F395" s="26"/>
      <c r="G395" s="26" t="str">
        <f t="shared" si="46"/>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5" outlineLevel="1" x14ac:dyDescent="0.25">
      <c r="A396" s="6"/>
      <c r="B396" s="7"/>
      <c r="C396" s="17"/>
      <c r="D396" s="17"/>
      <c r="E396" s="17"/>
      <c r="F396" s="26"/>
      <c r="G396" s="26" t="str">
        <f t="shared" si="46"/>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5" outlineLevel="1" x14ac:dyDescent="0.25">
      <c r="A397" s="6"/>
      <c r="B397" s="7"/>
      <c r="C397" s="17"/>
      <c r="D397" s="17"/>
      <c r="E397" s="17"/>
      <c r="F397" s="26"/>
      <c r="G397" s="26" t="str">
        <f t="shared" si="46"/>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5" outlineLevel="1" x14ac:dyDescent="0.25">
      <c r="A398" s="6"/>
      <c r="B398" s="7"/>
      <c r="C398" s="17"/>
      <c r="D398" s="17"/>
      <c r="E398" s="17"/>
      <c r="F398" s="26"/>
      <c r="G398" s="26" t="str">
        <f t="shared" si="46"/>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5" outlineLevel="1" x14ac:dyDescent="0.25">
      <c r="A399" s="6"/>
      <c r="B399" s="7"/>
      <c r="C399" s="17"/>
      <c r="D399" s="17"/>
      <c r="E399" s="17"/>
      <c r="F399" s="26"/>
      <c r="G399" s="26" t="str">
        <f t="shared" si="46"/>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5" outlineLevel="1" x14ac:dyDescent="0.25">
      <c r="A400" s="6"/>
      <c r="B400" s="7"/>
      <c r="C400" s="17"/>
      <c r="D400" s="17"/>
      <c r="E400" s="17"/>
      <c r="F400" s="26"/>
      <c r="G400" s="26" t="str">
        <f t="shared" si="46"/>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5" outlineLevel="1" x14ac:dyDescent="0.25">
      <c r="A401" s="6"/>
      <c r="B401" s="7"/>
      <c r="C401" s="17"/>
      <c r="D401" s="17"/>
      <c r="E401" s="17"/>
      <c r="F401" s="26"/>
      <c r="G401" s="26" t="str">
        <f t="shared" si="46"/>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5" outlineLevel="1" x14ac:dyDescent="0.25">
      <c r="A402" s="6"/>
      <c r="B402" s="7"/>
      <c r="C402" s="17"/>
      <c r="D402" s="17"/>
      <c r="E402" s="17"/>
      <c r="F402" s="26"/>
      <c r="G402" s="26" t="str">
        <f t="shared" si="46"/>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5" outlineLevel="1" x14ac:dyDescent="0.25">
      <c r="A403" s="6"/>
      <c r="B403" s="7"/>
      <c r="C403" s="17"/>
      <c r="D403" s="17"/>
      <c r="E403" s="17"/>
      <c r="F403" s="26"/>
      <c r="G403" s="26" t="str">
        <f t="shared" si="46"/>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5" outlineLevel="1" x14ac:dyDescent="0.25">
      <c r="A404" s="6"/>
      <c r="B404" s="7"/>
      <c r="C404" s="17"/>
      <c r="D404" s="17"/>
      <c r="E404" s="17"/>
      <c r="F404" s="26"/>
      <c r="G404" s="26" t="str">
        <f t="shared" si="46"/>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5" outlineLevel="1" x14ac:dyDescent="0.25">
      <c r="A405" s="6"/>
      <c r="B405" s="7"/>
      <c r="C405" s="17"/>
      <c r="D405" s="17"/>
      <c r="E405" s="17"/>
      <c r="F405" s="26"/>
      <c r="G405" s="26" t="str">
        <f t="shared" si="46"/>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5" outlineLevel="1" x14ac:dyDescent="0.25">
      <c r="A406" s="6"/>
      <c r="B406" s="7"/>
      <c r="C406" s="17"/>
      <c r="D406" s="17"/>
      <c r="E406" s="17"/>
      <c r="F406" s="26"/>
      <c r="G406" s="26" t="str">
        <f t="shared" si="46"/>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5" outlineLevel="1" x14ac:dyDescent="0.25">
      <c r="A407" s="6"/>
      <c r="B407" s="7"/>
      <c r="C407" s="17"/>
      <c r="D407" s="17"/>
      <c r="E407" s="17"/>
      <c r="F407" s="26"/>
      <c r="G407" s="26" t="str">
        <f t="shared" si="46"/>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5" outlineLevel="1" x14ac:dyDescent="0.25">
      <c r="A408" s="6"/>
      <c r="B408" s="7"/>
      <c r="C408" s="17"/>
      <c r="D408" s="17"/>
      <c r="E408" s="17"/>
      <c r="F408" s="26"/>
      <c r="G408" s="26" t="str">
        <f t="shared" si="46"/>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5" outlineLevel="1" x14ac:dyDescent="0.25">
      <c r="A409" s="6"/>
      <c r="B409" s="7"/>
      <c r="C409" s="17"/>
      <c r="D409" s="17"/>
      <c r="E409" s="17"/>
      <c r="F409" s="26"/>
      <c r="G409" s="26" t="str">
        <f t="shared" si="46"/>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5" outlineLevel="1" x14ac:dyDescent="0.25">
      <c r="A410" s="6"/>
      <c r="B410" s="7"/>
      <c r="C410" s="17"/>
      <c r="D410" s="17"/>
      <c r="E410" s="17"/>
      <c r="F410" s="26"/>
      <c r="G410" s="26" t="str">
        <f t="shared" si="46"/>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5" outlineLevel="1" x14ac:dyDescent="0.25">
      <c r="A411" s="6"/>
      <c r="B411" s="7"/>
      <c r="C411" s="17"/>
      <c r="D411" s="17"/>
      <c r="E411" s="17"/>
      <c r="F411" s="26"/>
      <c r="G411" s="26" t="str">
        <f t="shared" si="46"/>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5" outlineLevel="1" x14ac:dyDescent="0.25">
      <c r="A412" s="6"/>
      <c r="B412" s="7"/>
      <c r="C412" s="17"/>
      <c r="D412" s="17"/>
      <c r="E412" s="17"/>
      <c r="F412" s="26"/>
      <c r="G412" s="26" t="str">
        <f t="shared" si="46"/>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5" outlineLevel="1" x14ac:dyDescent="0.25">
      <c r="A413" s="6"/>
      <c r="B413" s="7"/>
      <c r="C413" s="17"/>
      <c r="D413" s="17"/>
      <c r="E413" s="17"/>
      <c r="F413" s="26"/>
      <c r="G413" s="26" t="str">
        <f t="shared" si="46"/>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5" outlineLevel="1" x14ac:dyDescent="0.25">
      <c r="A414" s="6"/>
      <c r="B414" s="7"/>
      <c r="C414" s="17"/>
      <c r="D414" s="17"/>
      <c r="E414" s="17"/>
      <c r="F414" s="26"/>
      <c r="G414" s="26" t="str">
        <f t="shared" si="46"/>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5" outlineLevel="1" x14ac:dyDescent="0.25">
      <c r="A415" s="6"/>
      <c r="B415" s="7"/>
      <c r="C415" s="17"/>
      <c r="D415" s="17"/>
      <c r="E415" s="17"/>
      <c r="F415" s="26"/>
      <c r="G415" s="26" t="str">
        <f t="shared" si="46"/>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5" outlineLevel="1" x14ac:dyDescent="0.25">
      <c r="A416" s="6"/>
      <c r="B416" s="7"/>
      <c r="C416" s="17"/>
      <c r="D416" s="17"/>
      <c r="E416" s="17"/>
      <c r="F416" s="26"/>
      <c r="G416" s="26" t="str">
        <f t="shared" si="46"/>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5" outlineLevel="1" x14ac:dyDescent="0.25">
      <c r="A417" s="6"/>
      <c r="B417" s="7"/>
      <c r="C417" s="17"/>
      <c r="D417" s="17"/>
      <c r="E417" s="17"/>
      <c r="F417" s="26"/>
      <c r="G417" s="26" t="str">
        <f t="shared" si="46"/>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5" outlineLevel="1" x14ac:dyDescent="0.25">
      <c r="A418" s="6"/>
      <c r="B418" s="7"/>
      <c r="C418" s="17"/>
      <c r="D418" s="17"/>
      <c r="E418" s="17"/>
      <c r="F418" s="26"/>
      <c r="G418" s="26" t="str">
        <f t="shared" si="46"/>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5" outlineLevel="1" x14ac:dyDescent="0.25">
      <c r="A419" s="6"/>
      <c r="B419" s="7"/>
      <c r="C419" s="17"/>
      <c r="D419" s="17"/>
      <c r="E419" s="17"/>
      <c r="F419" s="26"/>
      <c r="G419" s="26" t="str">
        <f t="shared" si="46"/>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5" outlineLevel="1" x14ac:dyDescent="0.25">
      <c r="A420" s="6"/>
      <c r="B420" s="7"/>
      <c r="C420" s="17"/>
      <c r="D420" s="17"/>
      <c r="E420" s="17"/>
      <c r="F420" s="26"/>
      <c r="G420" s="26" t="str">
        <f t="shared" si="46"/>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5" outlineLevel="1" x14ac:dyDescent="0.25">
      <c r="A421" s="6"/>
      <c r="B421" s="7"/>
      <c r="C421" s="17"/>
      <c r="D421" s="17"/>
      <c r="E421" s="17"/>
      <c r="F421" s="26"/>
      <c r="G421" s="26" t="str">
        <f t="shared" si="46"/>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5" outlineLevel="1" x14ac:dyDescent="0.25">
      <c r="A422" s="6"/>
      <c r="B422" s="7"/>
      <c r="C422" s="17"/>
      <c r="D422" s="17"/>
      <c r="E422" s="17"/>
      <c r="F422" s="26"/>
      <c r="G422" s="26" t="str">
        <f t="shared" si="46"/>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5" outlineLevel="1" x14ac:dyDescent="0.25">
      <c r="A423" s="6"/>
      <c r="B423" s="7"/>
      <c r="C423" s="17"/>
      <c r="D423" s="17"/>
      <c r="E423" s="17"/>
      <c r="F423" s="26"/>
      <c r="G423" s="26" t="str">
        <f t="shared" si="46"/>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5" outlineLevel="1" x14ac:dyDescent="0.25">
      <c r="A424" s="6"/>
      <c r="B424" s="7"/>
      <c r="C424" s="17"/>
      <c r="D424" s="17"/>
      <c r="E424" s="17"/>
      <c r="F424" s="26"/>
      <c r="G424" s="26" t="str">
        <f t="shared" si="46"/>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5" outlineLevel="1" x14ac:dyDescent="0.2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5" outlineLevel="1" x14ac:dyDescent="0.2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5" outlineLevel="1" x14ac:dyDescent="0.25">
      <c r="A427" s="6"/>
      <c r="B427" s="7"/>
      <c r="C427" s="17"/>
      <c r="D427" s="17"/>
      <c r="E427" s="17"/>
      <c r="F427" s="26"/>
      <c r="G427" s="511" t="s">
        <v>824</v>
      </c>
      <c r="J427" s="774" t="s">
        <v>413</v>
      </c>
      <c r="K427" s="774" t="s">
        <v>812</v>
      </c>
      <c r="L427" s="774" t="s">
        <v>813</v>
      </c>
      <c r="M427" s="774" t="s">
        <v>814</v>
      </c>
      <c r="N427" s="774" t="s">
        <v>815</v>
      </c>
      <c r="O427" s="774" t="s">
        <v>816</v>
      </c>
      <c r="P427" s="774" t="s">
        <v>817</v>
      </c>
      <c r="Q427" s="774" t="s">
        <v>818</v>
      </c>
      <c r="R427" s="774" t="s">
        <v>819</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5" outlineLevel="1" x14ac:dyDescent="0.25">
      <c r="A428" s="6"/>
      <c r="B428" s="7"/>
      <c r="C428" s="17"/>
      <c r="D428" s="17"/>
      <c r="E428" s="17"/>
      <c r="F428" s="26"/>
      <c r="G428" s="511"/>
      <c r="I428" t="s">
        <v>1126</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5" outlineLevel="1" x14ac:dyDescent="0.2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5" outlineLevel="1" x14ac:dyDescent="0.25">
      <c r="A430" s="6"/>
      <c r="B430" s="7"/>
      <c r="C430" s="17"/>
      <c r="D430" s="17"/>
      <c r="E430" s="17"/>
      <c r="F430" s="26"/>
      <c r="G430" s="26" t="s">
        <v>826</v>
      </c>
      <c r="H430" t="s">
        <v>844</v>
      </c>
      <c r="I430" t="s">
        <v>844</v>
      </c>
      <c r="J430" t="s">
        <v>844</v>
      </c>
      <c r="K430" t="s">
        <v>844</v>
      </c>
      <c r="L430" t="s">
        <v>413</v>
      </c>
      <c r="M430" t="s">
        <v>413</v>
      </c>
      <c r="N430" t="s">
        <v>413</v>
      </c>
      <c r="O430" t="s">
        <v>413</v>
      </c>
      <c r="P430" t="s">
        <v>812</v>
      </c>
      <c r="Q430" t="s">
        <v>812</v>
      </c>
      <c r="R430" t="s">
        <v>812</v>
      </c>
      <c r="S430" t="s">
        <v>812</v>
      </c>
      <c r="T430" t="s">
        <v>813</v>
      </c>
      <c r="U430" t="s">
        <v>813</v>
      </c>
      <c r="V430" t="s">
        <v>813</v>
      </c>
      <c r="W430" t="s">
        <v>813</v>
      </c>
      <c r="X430" t="s">
        <v>814</v>
      </c>
      <c r="Y430" t="s">
        <v>814</v>
      </c>
      <c r="Z430" t="s">
        <v>814</v>
      </c>
      <c r="AA430" t="s">
        <v>814</v>
      </c>
      <c r="AB430" t="s">
        <v>815</v>
      </c>
      <c r="AC430" t="s">
        <v>815</v>
      </c>
      <c r="AD430" t="s">
        <v>815</v>
      </c>
      <c r="AE430" t="s">
        <v>815</v>
      </c>
      <c r="AF430" t="s">
        <v>816</v>
      </c>
      <c r="AG430" t="s">
        <v>816</v>
      </c>
      <c r="AH430" t="s">
        <v>816</v>
      </c>
      <c r="AI430" t="s">
        <v>816</v>
      </c>
      <c r="AJ430" t="s">
        <v>817</v>
      </c>
      <c r="AK430" t="s">
        <v>817</v>
      </c>
      <c r="AL430" t="s">
        <v>817</v>
      </c>
      <c r="AM430" t="s">
        <v>817</v>
      </c>
      <c r="AN430" t="s">
        <v>818</v>
      </c>
      <c r="AO430" t="s">
        <v>818</v>
      </c>
      <c r="AP430" t="s">
        <v>818</v>
      </c>
      <c r="AQ430" t="s">
        <v>818</v>
      </c>
      <c r="AR430" t="s">
        <v>819</v>
      </c>
      <c r="AS430" t="s">
        <v>819</v>
      </c>
      <c r="AT430" t="s">
        <v>819</v>
      </c>
      <c r="AU430" t="s">
        <v>819</v>
      </c>
      <c r="AV430" s="189"/>
      <c r="AW430" s="189"/>
      <c r="AX430" s="16"/>
      <c r="AY430" s="8"/>
      <c r="AZ430" s="8"/>
      <c r="BA430" s="8"/>
    </row>
    <row r="431" spans="1:53" ht="15" outlineLevel="1" x14ac:dyDescent="0.25">
      <c r="A431" s="6"/>
      <c r="B431" s="7"/>
      <c r="C431" s="17"/>
      <c r="D431" s="17"/>
      <c r="E431" s="17"/>
      <c r="F431" s="26"/>
      <c r="G431" s="26" t="s">
        <v>827</v>
      </c>
      <c r="H431" t="s">
        <v>1254</v>
      </c>
      <c r="I431" t="s">
        <v>1255</v>
      </c>
      <c r="J431" t="s">
        <v>1256</v>
      </c>
      <c r="K431" t="s">
        <v>1257</v>
      </c>
      <c r="L431" t="str">
        <f>H431</f>
        <v>at_seeding</v>
      </c>
      <c r="M431" t="str">
        <f t="shared" ref="M431" si="47">I431</f>
        <v>mid</v>
      </c>
      <c r="N431" t="str">
        <f t="shared" ref="N431" si="48">J431</f>
        <v>late_cereal</v>
      </c>
      <c r="O431" t="str">
        <f t="shared" ref="O431" si="49">K431</f>
        <v>late_oilseed</v>
      </c>
      <c r="P431" t="str">
        <f t="shared" ref="P431" si="50">L431</f>
        <v>at_seeding</v>
      </c>
      <c r="Q431" t="str">
        <f t="shared" ref="Q431" si="51">M431</f>
        <v>mid</v>
      </c>
      <c r="R431" t="str">
        <f t="shared" ref="R431" si="52">N431</f>
        <v>late_cereal</v>
      </c>
      <c r="S431" t="str">
        <f t="shared" ref="S431" si="53">O431</f>
        <v>late_oilseed</v>
      </c>
      <c r="T431" t="str">
        <f t="shared" ref="T431" si="54">P431</f>
        <v>at_seeding</v>
      </c>
      <c r="U431" t="str">
        <f t="shared" ref="U431" si="55">Q431</f>
        <v>mid</v>
      </c>
      <c r="V431" t="str">
        <f t="shared" ref="V431" si="56">R431</f>
        <v>late_cereal</v>
      </c>
      <c r="W431" t="str">
        <f t="shared" ref="W431" si="57">S431</f>
        <v>late_oilseed</v>
      </c>
      <c r="X431" t="str">
        <f t="shared" ref="X431" si="58">T431</f>
        <v>at_seeding</v>
      </c>
      <c r="Y431" t="str">
        <f t="shared" ref="Y431" si="59">U431</f>
        <v>mid</v>
      </c>
      <c r="Z431" t="str">
        <f t="shared" ref="Z431" si="60">V431</f>
        <v>late_cereal</v>
      </c>
      <c r="AA431" t="str">
        <f t="shared" ref="AA431" si="61">W431</f>
        <v>late_oilseed</v>
      </c>
      <c r="AB431" t="str">
        <f t="shared" ref="AB431" si="62">X431</f>
        <v>at_seeding</v>
      </c>
      <c r="AC431" t="str">
        <f t="shared" ref="AC431" si="63">Y431</f>
        <v>mid</v>
      </c>
      <c r="AD431" t="str">
        <f t="shared" ref="AD431" si="64">Z431</f>
        <v>late_cereal</v>
      </c>
      <c r="AE431" t="str">
        <f t="shared" ref="AE431" si="65">AA431</f>
        <v>late_oilseed</v>
      </c>
      <c r="AF431" t="str">
        <f t="shared" ref="AF431" si="66">AB431</f>
        <v>at_seeding</v>
      </c>
      <c r="AG431" t="str">
        <f t="shared" ref="AG431" si="67">AC431</f>
        <v>mid</v>
      </c>
      <c r="AH431" t="str">
        <f t="shared" ref="AH431" si="68">AD431</f>
        <v>late_cereal</v>
      </c>
      <c r="AI431" t="str">
        <f t="shared" ref="AI431" si="69">AE431</f>
        <v>late_oilseed</v>
      </c>
      <c r="AJ431" t="str">
        <f t="shared" ref="AJ431" si="70">AF431</f>
        <v>at_seeding</v>
      </c>
      <c r="AK431" t="str">
        <f t="shared" ref="AK431" si="71">AG431</f>
        <v>mid</v>
      </c>
      <c r="AL431" t="str">
        <f t="shared" ref="AL431" si="72">AH431</f>
        <v>late_cereal</v>
      </c>
      <c r="AM431" t="str">
        <f t="shared" ref="AM431" si="73">AI431</f>
        <v>late_oilseed</v>
      </c>
      <c r="AN431" t="str">
        <f t="shared" ref="AN431" si="74">AJ431</f>
        <v>at_seeding</v>
      </c>
      <c r="AO431" t="str">
        <f t="shared" ref="AO431" si="75">AK431</f>
        <v>mid</v>
      </c>
      <c r="AP431" t="str">
        <f t="shared" ref="AP431" si="76">AL431</f>
        <v>late_cereal</v>
      </c>
      <c r="AQ431" t="str">
        <f t="shared" ref="AQ431" si="77">AM431</f>
        <v>late_oilseed</v>
      </c>
      <c r="AR431" t="str">
        <f t="shared" ref="AR431" si="78">AN431</f>
        <v>at_seeding</v>
      </c>
      <c r="AS431" t="str">
        <f t="shared" ref="AS431" si="79">AO431</f>
        <v>mid</v>
      </c>
      <c r="AT431" t="str">
        <f t="shared" ref="AT431" si="80">AP431</f>
        <v>late_cereal</v>
      </c>
      <c r="AU431" t="str">
        <f t="shared" ref="AU431" si="81">AQ431</f>
        <v>late_oilseed</v>
      </c>
      <c r="AV431" s="189"/>
      <c r="AW431" s="189"/>
      <c r="AX431" s="16"/>
      <c r="AY431" s="8"/>
      <c r="AZ431" s="8"/>
      <c r="BA431" s="8"/>
    </row>
    <row r="432" spans="1:53" ht="15" outlineLevel="1" x14ac:dyDescent="0.25">
      <c r="A432" s="6"/>
      <c r="B432" s="7"/>
      <c r="C432" s="17"/>
      <c r="D432" s="17"/>
      <c r="E432" s="17"/>
      <c r="F432" s="26"/>
      <c r="G432" s="26" t="str">
        <f t="shared" ref="G432:G474" si="82">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5" outlineLevel="1" x14ac:dyDescent="0.25">
      <c r="A433" s="6"/>
      <c r="B433" s="7"/>
      <c r="C433" s="17"/>
      <c r="D433" s="17"/>
      <c r="E433" s="17"/>
      <c r="F433" s="26"/>
      <c r="G433" s="26" t="str">
        <f t="shared" si="82"/>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5" outlineLevel="1" x14ac:dyDescent="0.25">
      <c r="A434" s="6"/>
      <c r="B434" s="7"/>
      <c r="C434" s="17"/>
      <c r="D434" s="17"/>
      <c r="E434" s="17"/>
      <c r="F434" s="26"/>
      <c r="G434" s="26" t="str">
        <f t="shared" si="82"/>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5" outlineLevel="1" x14ac:dyDescent="0.25">
      <c r="A435" s="6"/>
      <c r="B435" s="7"/>
      <c r="C435" s="17"/>
      <c r="D435" s="17"/>
      <c r="E435" s="17"/>
      <c r="F435" s="26"/>
      <c r="G435" s="26" t="str">
        <f t="shared" si="82"/>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5" outlineLevel="1" x14ac:dyDescent="0.25">
      <c r="A436" s="6"/>
      <c r="B436" s="7"/>
      <c r="C436" s="17"/>
      <c r="D436" s="17"/>
      <c r="E436" s="17"/>
      <c r="F436" s="26"/>
      <c r="G436" s="26" t="str">
        <f t="shared" si="82"/>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5" outlineLevel="1" x14ac:dyDescent="0.25">
      <c r="A437" s="6"/>
      <c r="B437" s="7"/>
      <c r="C437" s="17"/>
      <c r="D437" s="17"/>
      <c r="E437" s="17"/>
      <c r="F437" s="26"/>
      <c r="G437" s="26" t="str">
        <f t="shared" si="82"/>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5" outlineLevel="1" x14ac:dyDescent="0.25">
      <c r="A438" s="6"/>
      <c r="B438" s="7"/>
      <c r="C438" s="17"/>
      <c r="D438" s="17"/>
      <c r="E438" s="17"/>
      <c r="F438" s="26"/>
      <c r="G438" s="26" t="str">
        <f t="shared" si="82"/>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5" outlineLevel="1" x14ac:dyDescent="0.25">
      <c r="A439" s="6"/>
      <c r="B439" s="7"/>
      <c r="C439" s="17"/>
      <c r="D439" s="17"/>
      <c r="E439" s="17"/>
      <c r="F439" s="26"/>
      <c r="G439" s="26" t="str">
        <f t="shared" si="82"/>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5" outlineLevel="1" x14ac:dyDescent="0.25">
      <c r="A440" s="6"/>
      <c r="B440" s="7"/>
      <c r="C440" s="17"/>
      <c r="D440" s="17"/>
      <c r="E440" s="17"/>
      <c r="F440" s="26"/>
      <c r="G440" s="26" t="str">
        <f t="shared" si="82"/>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5" outlineLevel="1" x14ac:dyDescent="0.25">
      <c r="A441" s="6"/>
      <c r="B441" s="7"/>
      <c r="C441" s="17"/>
      <c r="D441" s="17"/>
      <c r="E441" s="17"/>
      <c r="F441" s="26"/>
      <c r="G441" s="26" t="str">
        <f t="shared" si="82"/>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5" outlineLevel="1" x14ac:dyDescent="0.25">
      <c r="A442" s="6"/>
      <c r="B442" s="7"/>
      <c r="C442" s="17"/>
      <c r="D442" s="17"/>
      <c r="E442" s="17"/>
      <c r="F442" s="26"/>
      <c r="G442" s="26" t="str">
        <f t="shared" si="82"/>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5" outlineLevel="1" x14ac:dyDescent="0.25">
      <c r="A443" s="6"/>
      <c r="B443" s="7"/>
      <c r="C443" s="17"/>
      <c r="D443" s="17"/>
      <c r="E443" s="17"/>
      <c r="F443" s="26"/>
      <c r="G443" s="26" t="str">
        <f t="shared" si="82"/>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5" outlineLevel="1" x14ac:dyDescent="0.25">
      <c r="A444" s="6"/>
      <c r="B444" s="7"/>
      <c r="C444" s="17"/>
      <c r="D444" s="17"/>
      <c r="E444" s="17"/>
      <c r="F444" s="26"/>
      <c r="G444" s="26" t="str">
        <f t="shared" si="82"/>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5" outlineLevel="1" x14ac:dyDescent="0.25">
      <c r="A445" s="6"/>
      <c r="B445" s="7"/>
      <c r="C445" s="17"/>
      <c r="D445" s="17"/>
      <c r="E445" s="17"/>
      <c r="F445" s="26"/>
      <c r="G445" s="26" t="str">
        <f t="shared" si="82"/>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5" outlineLevel="1" x14ac:dyDescent="0.25">
      <c r="A446" s="6"/>
      <c r="B446" s="7"/>
      <c r="C446" s="17"/>
      <c r="D446" s="17"/>
      <c r="E446" s="17"/>
      <c r="F446" s="26"/>
      <c r="G446" s="26" t="str">
        <f t="shared" si="82"/>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5" outlineLevel="1" x14ac:dyDescent="0.25">
      <c r="A447" s="6"/>
      <c r="B447" s="7"/>
      <c r="C447" s="17"/>
      <c r="D447" s="17"/>
      <c r="E447" s="17"/>
      <c r="F447" s="26"/>
      <c r="G447" s="26" t="str">
        <f t="shared" si="82"/>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5" outlineLevel="1" x14ac:dyDescent="0.25">
      <c r="A448" s="6"/>
      <c r="B448" s="7"/>
      <c r="C448" s="17"/>
      <c r="D448" s="17"/>
      <c r="E448" s="17"/>
      <c r="F448" s="26"/>
      <c r="G448" s="26" t="str">
        <f t="shared" si="82"/>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5" outlineLevel="1" x14ac:dyDescent="0.25">
      <c r="A449" s="6"/>
      <c r="B449" s="7"/>
      <c r="C449" s="17"/>
      <c r="D449" s="17"/>
      <c r="E449" s="17"/>
      <c r="F449" s="26"/>
      <c r="G449" s="26" t="str">
        <f t="shared" si="82"/>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25">
      <c r="A450" s="6"/>
      <c r="B450" s="7"/>
      <c r="C450" s="17"/>
      <c r="D450" s="17"/>
      <c r="E450" s="17"/>
      <c r="F450" s="33"/>
      <c r="G450" s="26" t="str">
        <f t="shared" si="82"/>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25">
      <c r="A451" s="6"/>
      <c r="B451" s="7"/>
      <c r="C451" s="17"/>
      <c r="D451" s="17"/>
      <c r="E451" s="17"/>
      <c r="F451" s="33"/>
      <c r="G451" s="26" t="str">
        <f t="shared" si="82"/>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5" outlineLevel="1" x14ac:dyDescent="0.25">
      <c r="A452" s="6"/>
      <c r="B452" s="7"/>
      <c r="C452" s="17"/>
      <c r="D452" s="17"/>
      <c r="E452" s="17"/>
      <c r="F452" s="26"/>
      <c r="G452" s="26" t="str">
        <f t="shared" si="82"/>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25">
      <c r="A453" s="6"/>
      <c r="B453" s="7"/>
      <c r="C453" s="17"/>
      <c r="D453" s="17"/>
      <c r="E453" s="17"/>
      <c r="F453" s="33"/>
      <c r="G453" s="26" t="str">
        <f t="shared" si="82"/>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5" outlineLevel="1" x14ac:dyDescent="0.25">
      <c r="A454" s="6"/>
      <c r="B454" s="7"/>
      <c r="C454" s="17"/>
      <c r="D454" s="17"/>
      <c r="E454" s="17"/>
      <c r="F454" s="26"/>
      <c r="G454" s="26" t="str">
        <f t="shared" si="82"/>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5" outlineLevel="1" x14ac:dyDescent="0.25">
      <c r="A455" s="6"/>
      <c r="B455" s="7"/>
      <c r="C455" s="17"/>
      <c r="D455" s="17"/>
      <c r="E455" s="17"/>
      <c r="F455" s="26"/>
      <c r="G455" s="26" t="str">
        <f t="shared" si="82"/>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5" outlineLevel="1" x14ac:dyDescent="0.25">
      <c r="A456" s="6"/>
      <c r="B456" s="7"/>
      <c r="C456" s="17"/>
      <c r="D456" s="17"/>
      <c r="E456" s="17"/>
      <c r="F456" s="26"/>
      <c r="G456" s="26" t="str">
        <f t="shared" si="82"/>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5" outlineLevel="1" x14ac:dyDescent="0.25">
      <c r="A457" s="6"/>
      <c r="B457" s="7"/>
      <c r="C457" s="17"/>
      <c r="D457" s="17"/>
      <c r="E457" s="17"/>
      <c r="F457" s="26"/>
      <c r="G457" s="26" t="str">
        <f t="shared" si="82"/>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5" outlineLevel="1" x14ac:dyDescent="0.25">
      <c r="A458" s="6"/>
      <c r="B458" s="7"/>
      <c r="C458" s="17"/>
      <c r="D458" s="17"/>
      <c r="E458" s="17"/>
      <c r="F458" s="26"/>
      <c r="G458" s="26" t="str">
        <f t="shared" si="82"/>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5" outlineLevel="1" x14ac:dyDescent="0.25">
      <c r="A459" s="6"/>
      <c r="B459" s="7"/>
      <c r="C459" s="17"/>
      <c r="D459" s="17"/>
      <c r="E459" s="17"/>
      <c r="F459" s="26"/>
      <c r="G459" s="26" t="str">
        <f t="shared" si="82"/>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5" outlineLevel="1" x14ac:dyDescent="0.25">
      <c r="A460" s="6"/>
      <c r="B460" s="7"/>
      <c r="C460" s="17"/>
      <c r="D460" s="17"/>
      <c r="E460" s="17"/>
      <c r="F460" s="26"/>
      <c r="G460" s="26" t="str">
        <f t="shared" si="82"/>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5" outlineLevel="1" x14ac:dyDescent="0.25">
      <c r="A461" s="6"/>
      <c r="B461" s="7"/>
      <c r="C461" s="17"/>
      <c r="D461" s="17"/>
      <c r="E461" s="17"/>
      <c r="F461" s="26"/>
      <c r="G461" s="26" t="str">
        <f t="shared" si="82"/>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5" outlineLevel="1" x14ac:dyDescent="0.25">
      <c r="A462" s="6"/>
      <c r="B462" s="7"/>
      <c r="C462" s="17"/>
      <c r="D462" s="17"/>
      <c r="E462" s="17"/>
      <c r="F462" s="26"/>
      <c r="G462" s="26" t="str">
        <f t="shared" si="82"/>
        <v>YYWNWl</v>
      </c>
      <c r="H462" s="226">
        <f>IF(H412&gt;0,1,0)</f>
        <v>0</v>
      </c>
      <c r="I462" s="226">
        <f t="shared" ref="I462:K462" si="83">IF(I412&gt;0,1,0)</f>
        <v>0</v>
      </c>
      <c r="J462" s="226">
        <f t="shared" si="83"/>
        <v>0</v>
      </c>
      <c r="K462" s="226">
        <f t="shared" si="83"/>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5" outlineLevel="1" x14ac:dyDescent="0.25">
      <c r="A463" s="6"/>
      <c r="B463" s="7"/>
      <c r="C463" s="17"/>
      <c r="D463" s="17"/>
      <c r="E463" s="17"/>
      <c r="F463" s="26"/>
      <c r="G463" s="26" t="str">
        <f t="shared" si="82"/>
        <v>YYLWNw</v>
      </c>
      <c r="H463" s="226">
        <f t="shared" ref="H463:K463" si="84">IF(H413&gt;0,1,0)</f>
        <v>1</v>
      </c>
      <c r="I463" s="226">
        <f t="shared" si="84"/>
        <v>1</v>
      </c>
      <c r="J463" s="226">
        <f t="shared" si="84"/>
        <v>0</v>
      </c>
      <c r="K463" s="226">
        <f t="shared" si="84"/>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5" outlineLevel="1" x14ac:dyDescent="0.25">
      <c r="A464" s="6"/>
      <c r="B464" s="7"/>
      <c r="C464" s="17"/>
      <c r="D464" s="17"/>
      <c r="E464" s="17"/>
      <c r="F464" s="26"/>
      <c r="G464" s="26" t="str">
        <f t="shared" si="82"/>
        <v>YYWLWz</v>
      </c>
      <c r="H464" s="226">
        <f t="shared" ref="H464:K464" si="85">IF(H414&gt;0,1,0)</f>
        <v>1</v>
      </c>
      <c r="I464" s="226">
        <f t="shared" si="85"/>
        <v>1</v>
      </c>
      <c r="J464" s="226">
        <f t="shared" si="85"/>
        <v>0</v>
      </c>
      <c r="K464" s="226">
        <f t="shared" si="85"/>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5" outlineLevel="1" x14ac:dyDescent="0.25">
      <c r="A465" s="6"/>
      <c r="B465" s="7"/>
      <c r="C465" s="17"/>
      <c r="D465" s="17"/>
      <c r="E465" s="17"/>
      <c r="F465" s="26"/>
      <c r="G465" s="26" t="str">
        <f t="shared" si="82"/>
        <v>YYNWLw</v>
      </c>
      <c r="H465" s="226">
        <f t="shared" ref="H465:K465" si="86">IF(H415&gt;0,1,0)</f>
        <v>1</v>
      </c>
      <c r="I465" s="226">
        <f t="shared" si="86"/>
        <v>1</v>
      </c>
      <c r="J465" s="226">
        <f t="shared" si="86"/>
        <v>0</v>
      </c>
      <c r="K465" s="226">
        <f t="shared" si="86"/>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5" outlineLevel="1" x14ac:dyDescent="0.25">
      <c r="A466" s="6"/>
      <c r="B466" s="7"/>
      <c r="C466" s="17"/>
      <c r="D466" s="17"/>
      <c r="E466" s="17"/>
      <c r="F466" s="26"/>
      <c r="G466" s="26" t="str">
        <f t="shared" si="82"/>
        <v>AYAA2A1w</v>
      </c>
      <c r="H466" s="226">
        <f t="shared" ref="H466:K466" si="87">IF(H416&gt;0,1,0)</f>
        <v>1</v>
      </c>
      <c r="I466" s="226">
        <f t="shared" si="87"/>
        <v>1</v>
      </c>
      <c r="J466" s="226">
        <f t="shared" si="87"/>
        <v>0</v>
      </c>
      <c r="K466" s="226">
        <f t="shared" si="87"/>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5" outlineLevel="1" x14ac:dyDescent="0.25">
      <c r="A467" s="6"/>
      <c r="B467" s="7"/>
      <c r="C467" s="17"/>
      <c r="D467" s="17"/>
      <c r="E467" s="17"/>
      <c r="F467" s="26"/>
      <c r="G467" s="26" t="str">
        <f t="shared" si="82"/>
        <v>AAWA2A1a</v>
      </c>
      <c r="H467" s="226">
        <f t="shared" ref="H467:K467" si="88">IF(H417&gt;0,1,0)</f>
        <v>0</v>
      </c>
      <c r="I467" s="226">
        <f t="shared" si="88"/>
        <v>0</v>
      </c>
      <c r="J467" s="226">
        <f t="shared" si="88"/>
        <v>0</v>
      </c>
      <c r="K467" s="226">
        <f t="shared" si="88"/>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5" outlineLevel="1" x14ac:dyDescent="0.25">
      <c r="A468" s="6"/>
      <c r="B468" s="7"/>
      <c r="C468" s="17"/>
      <c r="D468" s="17"/>
      <c r="E468" s="17"/>
      <c r="F468" s="26"/>
      <c r="G468" s="26" t="str">
        <f t="shared" si="82"/>
        <v>AAAWA1a</v>
      </c>
      <c r="H468" s="226">
        <f t="shared" ref="H468:K468" si="89">IF(H418&gt;0,1,0)</f>
        <v>0</v>
      </c>
      <c r="I468" s="226">
        <f t="shared" si="89"/>
        <v>0</v>
      </c>
      <c r="J468" s="226">
        <f t="shared" si="89"/>
        <v>0</v>
      </c>
      <c r="K468" s="226">
        <f t="shared" si="89"/>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5" outlineLevel="1" x14ac:dyDescent="0.25">
      <c r="A469" s="6"/>
      <c r="B469" s="7"/>
      <c r="C469" s="17"/>
      <c r="D469" s="17"/>
      <c r="E469" s="17"/>
      <c r="F469" s="26"/>
      <c r="G469" s="26" t="str">
        <f t="shared" si="82"/>
        <v>YAAA2Wa</v>
      </c>
      <c r="H469" s="226">
        <f t="shared" ref="H469:K469" si="90">IF(H419&gt;0,1,0)</f>
        <v>0</v>
      </c>
      <c r="I469" s="226">
        <f t="shared" si="90"/>
        <v>0</v>
      </c>
      <c r="J469" s="226">
        <f t="shared" si="90"/>
        <v>0</v>
      </c>
      <c r="K469" s="226">
        <f t="shared" si="90"/>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5" outlineLevel="1" x14ac:dyDescent="0.25">
      <c r="A470" s="6"/>
      <c r="B470" s="7"/>
      <c r="C470" s="17"/>
      <c r="D470" s="17"/>
      <c r="E470" s="17"/>
      <c r="F470" s="26"/>
      <c r="G470" s="26" t="str">
        <f t="shared" si="82"/>
        <v>YAAA2Nw</v>
      </c>
      <c r="H470" s="226">
        <f t="shared" ref="H470:K470" si="91">IF(H420&gt;0,1,0)</f>
        <v>1</v>
      </c>
      <c r="I470" s="226">
        <f t="shared" si="91"/>
        <v>1</v>
      </c>
      <c r="J470" s="226">
        <f t="shared" si="91"/>
        <v>0</v>
      </c>
      <c r="K470" s="226">
        <f t="shared" si="91"/>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5" outlineLevel="1" x14ac:dyDescent="0.25">
      <c r="A471" s="6"/>
      <c r="B471" s="7"/>
      <c r="C471" s="17"/>
      <c r="D471" s="17"/>
      <c r="E471" s="17"/>
      <c r="F471" s="26"/>
      <c r="G471" s="26" t="str">
        <f t="shared" si="82"/>
        <v>YYAA2A1z</v>
      </c>
      <c r="H471" s="226">
        <f t="shared" ref="H471:K471" si="92">IF(H421&gt;0,1,0)</f>
        <v>1</v>
      </c>
      <c r="I471" s="226">
        <f t="shared" si="92"/>
        <v>1</v>
      </c>
      <c r="J471" s="226">
        <f t="shared" si="92"/>
        <v>0</v>
      </c>
      <c r="K471" s="226">
        <f t="shared" si="92"/>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5" outlineLevel="1" x14ac:dyDescent="0.25">
      <c r="A472" s="6"/>
      <c r="B472" s="7"/>
      <c r="C472" s="17"/>
      <c r="D472" s="17"/>
      <c r="E472" s="17"/>
      <c r="F472" s="26"/>
      <c r="G472" s="26" t="str">
        <f t="shared" si="82"/>
        <v>AYWA2A1a</v>
      </c>
      <c r="H472" s="226">
        <f t="shared" ref="H472:K472" si="93">IF(H422&gt;0,1,0)</f>
        <v>0</v>
      </c>
      <c r="I472" s="226">
        <f t="shared" si="93"/>
        <v>0</v>
      </c>
      <c r="J472" s="226">
        <f t="shared" si="93"/>
        <v>0</v>
      </c>
      <c r="K472" s="226">
        <f t="shared" si="93"/>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5" outlineLevel="1" x14ac:dyDescent="0.25">
      <c r="A473" s="6"/>
      <c r="B473" s="7"/>
      <c r="C473" s="17"/>
      <c r="D473" s="17"/>
      <c r="E473" s="17"/>
      <c r="F473" s="26"/>
      <c r="G473" s="26" t="str">
        <f t="shared" si="82"/>
        <v>AANWA1a</v>
      </c>
      <c r="H473" s="226">
        <f t="shared" ref="H473:K473" si="94">IF(H423&gt;0,1,0)</f>
        <v>0</v>
      </c>
      <c r="I473" s="226">
        <f t="shared" si="94"/>
        <v>0</v>
      </c>
      <c r="J473" s="226">
        <f t="shared" si="94"/>
        <v>0</v>
      </c>
      <c r="K473" s="226">
        <f t="shared" si="94"/>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5" outlineLevel="1" x14ac:dyDescent="0.25">
      <c r="A474" s="6"/>
      <c r="B474" s="7"/>
      <c r="C474" s="17"/>
      <c r="D474" s="17"/>
      <c r="E474" s="17"/>
      <c r="F474" s="26"/>
      <c r="G474" s="26" t="str">
        <f t="shared" si="82"/>
        <v>AAANWa</v>
      </c>
      <c r="H474" s="226">
        <f t="shared" ref="H474:K474" si="95">IF(H424&gt;0,1,0)</f>
        <v>0</v>
      </c>
      <c r="I474" s="226">
        <f t="shared" si="95"/>
        <v>0</v>
      </c>
      <c r="J474" s="226">
        <f t="shared" si="95"/>
        <v>0</v>
      </c>
      <c r="K474" s="226">
        <f t="shared" si="95"/>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2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0999999999999996" customHeight="1" outlineLevel="1" x14ac:dyDescent="0.2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2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2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0999999999999996" customHeight="1" outlineLevel="1" thickBot="1" x14ac:dyDescent="0.3">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0999999999999996" customHeight="1" outlineLevel="1" x14ac:dyDescent="0.2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25">
      <c r="A489" s="6"/>
      <c r="B489" s="7"/>
      <c r="C489" s="17"/>
      <c r="D489" s="17"/>
      <c r="E489" s="17"/>
      <c r="F489" s="17"/>
      <c r="G489" s="17"/>
      <c r="H489" s="17"/>
      <c r="I489" s="17"/>
      <c r="J489" s="23" t="s">
        <v>399</v>
      </c>
      <c r="K489" s="23" t="s">
        <v>59</v>
      </c>
      <c r="L489" s="23" t="s">
        <v>60</v>
      </c>
      <c r="M489" s="23" t="s">
        <v>61</v>
      </c>
      <c r="N489" s="23" t="s">
        <v>62</v>
      </c>
      <c r="O489" s="23" t="s">
        <v>906</v>
      </c>
      <c r="P489" s="23" t="s">
        <v>907</v>
      </c>
      <c r="Q489" s="23" t="s">
        <v>908</v>
      </c>
      <c r="R489" s="23" t="s">
        <v>1200</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5" outlineLevel="1" x14ac:dyDescent="0.2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2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2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2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2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2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2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2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2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2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2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2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2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0999999999999996" customHeight="1" outlineLevel="1" x14ac:dyDescent="0.2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2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2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thickBot="1" x14ac:dyDescent="0.3">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0999999999999996" customHeight="1" outlineLevel="1" x14ac:dyDescent="0.2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2" t="s">
        <v>1</v>
      </c>
      <c r="F515" s="13"/>
      <c r="G515" s="14" t="s">
        <v>375</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25">
      <c r="A522" s="6"/>
      <c r="B522" s="7"/>
      <c r="C522" s="17"/>
      <c r="D522" s="17"/>
      <c r="E522" s="17"/>
      <c r="F522" s="17"/>
      <c r="G522" s="17"/>
      <c r="H522" s="17"/>
      <c r="I522" s="23" t="s">
        <v>399</v>
      </c>
      <c r="J522" s="23" t="s">
        <v>59</v>
      </c>
      <c r="K522" s="23" t="s">
        <v>60</v>
      </c>
      <c r="L522" s="23" t="s">
        <v>61</v>
      </c>
      <c r="M522" s="23" t="s">
        <v>62</v>
      </c>
      <c r="N522" s="23" t="s">
        <v>906</v>
      </c>
      <c r="O522" s="23" t="s">
        <v>907</v>
      </c>
      <c r="P522" s="23" t="s">
        <v>908</v>
      </c>
      <c r="Q522" s="23" t="s">
        <v>1200</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5" outlineLevel="1" x14ac:dyDescent="0.2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2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2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2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2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2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2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2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2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2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2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2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2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0999999999999996" customHeight="1" outlineLevel="1" x14ac:dyDescent="0.2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2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2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2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0999999999999996" customHeight="1" outlineLevel="1" thickBot="1" x14ac:dyDescent="0.3">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0999999999999996" customHeight="1" outlineLevel="1" x14ac:dyDescent="0.2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2"/>
      <c r="D547" s="12"/>
      <c r="E547" s="12" t="s">
        <v>1</v>
      </c>
      <c r="F547" s="13"/>
      <c r="G547" s="14" t="s">
        <v>343</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2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25">
      <c r="A549" s="6"/>
      <c r="B549" s="7"/>
      <c r="C549" s="17"/>
      <c r="D549" s="12"/>
      <c r="E549" s="17"/>
      <c r="F549" s="13"/>
      <c r="G549" s="13"/>
      <c r="H549" s="13"/>
      <c r="I549" s="13" t="s">
        <v>363</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2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2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17"/>
      <c r="G552" s="17" t="s">
        <v>1253</v>
      </c>
      <c r="H552" s="17" t="s">
        <v>112</v>
      </c>
      <c r="I552" s="17" t="s">
        <v>113</v>
      </c>
      <c r="J552" s="17" t="s">
        <v>114</v>
      </c>
      <c r="K552" s="17" t="s">
        <v>115</v>
      </c>
      <c r="L552" s="17" t="s">
        <v>116</v>
      </c>
      <c r="M552" s="17" t="s">
        <v>115</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33"/>
      <c r="G553" s="155" t="s">
        <v>66</v>
      </c>
      <c r="H553" s="155" t="s">
        <v>66</v>
      </c>
      <c r="I553" s="229">
        <v>1</v>
      </c>
      <c r="J553" s="229">
        <v>1.3</v>
      </c>
      <c r="K553" s="778">
        <f>MIN(364,INT((M553 - DATE(YEAR(M553),1,1))))</f>
        <v>90</v>
      </c>
      <c r="L553" s="229">
        <v>5</v>
      </c>
      <c r="M553" s="802">
        <v>43556</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196" t="s">
        <v>361</v>
      </c>
      <c r="H554" s="196" t="s">
        <v>1254</v>
      </c>
      <c r="I554" s="229">
        <v>0</v>
      </c>
      <c r="J554" s="229">
        <v>0.97</v>
      </c>
      <c r="K554" s="778">
        <f>MIN(364,INT((M554 - DATE(YEAR(M554),1,1))))</f>
        <v>134</v>
      </c>
      <c r="L554" s="229">
        <v>5</v>
      </c>
      <c r="M554" s="802">
        <v>43600</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197" t="s">
        <v>1123</v>
      </c>
      <c r="H555" s="197" t="s">
        <v>1255</v>
      </c>
      <c r="I555" s="229">
        <v>1</v>
      </c>
      <c r="J555" s="229">
        <v>0.7</v>
      </c>
      <c r="K555" s="778">
        <f t="shared" ref="K555:K559" si="96">MIN(364,INT((M555 - DATE(YEAR(M555),1,1))))</f>
        <v>151</v>
      </c>
      <c r="L555" s="229">
        <v>5</v>
      </c>
      <c r="M555" s="802">
        <v>43617</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197" t="s">
        <v>1122</v>
      </c>
      <c r="H556" s="197" t="s">
        <v>1256</v>
      </c>
      <c r="I556" s="229">
        <v>1</v>
      </c>
      <c r="J556" s="229">
        <v>1.3</v>
      </c>
      <c r="K556" s="778">
        <f t="shared" si="96"/>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197" t="s">
        <v>362</v>
      </c>
      <c r="H557" s="197" t="s">
        <v>1257</v>
      </c>
      <c r="I557" s="229">
        <v>1</v>
      </c>
      <c r="J557" s="229">
        <v>0.87</v>
      </c>
      <c r="K557" s="778">
        <f t="shared" si="96"/>
        <v>187</v>
      </c>
      <c r="L557" s="229">
        <v>5</v>
      </c>
      <c r="M557" s="802">
        <v>43653</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155" t="s">
        <v>64</v>
      </c>
      <c r="H558" s="155" t="s">
        <v>1259</v>
      </c>
      <c r="I558" s="229">
        <v>1</v>
      </c>
      <c r="J558" s="229">
        <v>1.1499999999999999</v>
      </c>
      <c r="K558" s="778">
        <f>MIN(364,INT((M558 - DATE(YEAR(M558),1,1))))</f>
        <v>45</v>
      </c>
      <c r="L558" s="229">
        <v>90</v>
      </c>
      <c r="M558" s="802">
        <v>43511</v>
      </c>
      <c r="N558" s="63"/>
      <c r="O558" s="63"/>
      <c r="P558" s="63"/>
      <c r="Q558" s="58"/>
      <c r="R558" s="58"/>
      <c r="S558" s="58"/>
      <c r="T558" s="58"/>
      <c r="U558" s="58"/>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155" t="s">
        <v>65</v>
      </c>
      <c r="H559" s="155" t="s">
        <v>1258</v>
      </c>
      <c r="I559" s="229">
        <v>1</v>
      </c>
      <c r="J559" s="229">
        <v>1.1000000000000001</v>
      </c>
      <c r="K559" s="778">
        <f t="shared" si="96"/>
        <v>181</v>
      </c>
      <c r="L559" s="229">
        <v>5</v>
      </c>
      <c r="M559" s="802">
        <v>43647</v>
      </c>
      <c r="N559" s="64"/>
      <c r="O559" s="64"/>
      <c r="P559" s="64"/>
      <c r="Q559" s="60"/>
      <c r="R559" s="60"/>
      <c r="S559" s="60"/>
      <c r="T559" s="60"/>
      <c r="U559" s="60"/>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0999999999999996" customHeight="1" outlineLevel="1" x14ac:dyDescent="0.2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2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2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0999999999999996" customHeight="1" outlineLevel="1" x14ac:dyDescent="0.2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2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2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2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2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2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2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2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25">
      <c r="A574" s="6"/>
      <c r="B574" s="7"/>
      <c r="C574" s="17"/>
      <c r="D574" s="17"/>
      <c r="E574" s="17"/>
      <c r="F574" s="17"/>
      <c r="G574" s="17"/>
      <c r="H574" s="17"/>
      <c r="I574" s="23" t="s">
        <v>399</v>
      </c>
      <c r="J574" s="23" t="s">
        <v>59</v>
      </c>
      <c r="K574" s="23" t="s">
        <v>60</v>
      </c>
      <c r="L574" s="23" t="s">
        <v>61</v>
      </c>
      <c r="M574" s="23" t="s">
        <v>62</v>
      </c>
      <c r="N574" s="23" t="s">
        <v>906</v>
      </c>
      <c r="O574" s="23" t="s">
        <v>907</v>
      </c>
      <c r="P574" s="23" t="s">
        <v>908</v>
      </c>
      <c r="Q574" s="23" t="s">
        <v>1200</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25">
      <c r="A575" s="6"/>
      <c r="B575" s="7"/>
      <c r="C575" s="17"/>
      <c r="D575" s="17"/>
      <c r="E575" s="17"/>
      <c r="F575" s="33"/>
      <c r="H575" s="196" t="str">
        <f t="shared" ref="H575:H581" si="97">H553</f>
        <v>lime</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25">
      <c r="A576" s="6"/>
      <c r="B576" s="7"/>
      <c r="C576" s="17"/>
      <c r="D576" s="17"/>
      <c r="E576" s="17"/>
      <c r="F576" s="33"/>
      <c r="H576" s="196" t="str">
        <f t="shared" si="97"/>
        <v>at_seeding</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33"/>
      <c r="H577" s="196" t="str">
        <f t="shared" si="97"/>
        <v>mid</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H578" s="196" t="str">
        <f t="shared" si="97"/>
        <v>late_cereal</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H579" s="196" t="str">
        <f t="shared" si="97"/>
        <v>late_oilseed</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H580" s="196" t="str">
        <f t="shared" si="97"/>
        <v>early_pas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H581" s="196" t="str">
        <f t="shared" si="97"/>
        <v>mid_pas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2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399</v>
      </c>
      <c r="J597" s="23" t="s">
        <v>59</v>
      </c>
      <c r="K597" s="23" t="s">
        <v>60</v>
      </c>
      <c r="L597" s="23" t="s">
        <v>61</v>
      </c>
      <c r="M597" s="23" t="s">
        <v>62</v>
      </c>
      <c r="N597" s="23" t="s">
        <v>906</v>
      </c>
      <c r="O597" s="23" t="s">
        <v>907</v>
      </c>
      <c r="P597" s="23" t="s">
        <v>908</v>
      </c>
      <c r="Q597" s="23" t="s">
        <v>1200</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26"/>
      <c r="G598" s="27"/>
      <c r="H598" s="34" t="s">
        <v>1106</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0999999999999996" customHeight="1" outlineLevel="1" x14ac:dyDescent="0.2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2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0999999999999996" customHeight="1" outlineLevel="1" x14ac:dyDescent="0.2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25">
      <c r="A606" s="6"/>
      <c r="B606" s="7"/>
      <c r="C606" s="12"/>
      <c r="D606" s="12"/>
      <c r="E606" s="12" t="s">
        <v>1</v>
      </c>
      <c r="F606" s="13"/>
      <c r="G606" s="14" t="s">
        <v>240</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12"/>
      <c r="D607" s="12"/>
      <c r="E607" s="17"/>
      <c r="F607" s="13"/>
      <c r="G607" s="18"/>
      <c r="H607" s="13" t="s">
        <v>241</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2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2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7"/>
      <c r="E613" s="17"/>
      <c r="F613" s="17"/>
      <c r="G613" s="17"/>
      <c r="H613" s="17"/>
      <c r="I613" s="17"/>
      <c r="J613" s="23" t="s">
        <v>115</v>
      </c>
      <c r="K613" s="23" t="s">
        <v>116</v>
      </c>
      <c r="L613" s="23" t="s">
        <v>1105</v>
      </c>
      <c r="M613" s="23" t="s">
        <v>115</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5" outlineLevel="1" x14ac:dyDescent="0.2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5" outlineLevel="1" x14ac:dyDescent="0.2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5" outlineLevel="1" x14ac:dyDescent="0.2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5" outlineLevel="1" x14ac:dyDescent="0.2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0999999999999996" customHeight="1" outlineLevel="1" x14ac:dyDescent="0.2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2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2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0999999999999996" customHeight="1" outlineLevel="1" thickBot="1" x14ac:dyDescent="0.3">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0999999999999996" customHeight="1" outlineLevel="1" x14ac:dyDescent="0.2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2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25">
      <c r="A626" s="6"/>
      <c r="B626" s="7"/>
      <c r="C626" s="12"/>
      <c r="D626" s="12"/>
      <c r="E626" s="17"/>
      <c r="F626" s="13"/>
      <c r="G626" s="13" t="s">
        <v>37</v>
      </c>
      <c r="H626" s="13"/>
      <c r="I626" s="13" t="s">
        <v>341</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17"/>
      <c r="D630" s="17"/>
      <c r="E630" s="17"/>
      <c r="F630" s="17"/>
      <c r="G630" s="17"/>
      <c r="H630" s="940"/>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940"/>
      <c r="I631" s="17"/>
      <c r="J631" s="941" t="s">
        <v>1082</v>
      </c>
      <c r="K631" s="939"/>
      <c r="L631" s="939"/>
      <c r="M631" s="939"/>
      <c r="N631" s="939"/>
      <c r="O631" s="939"/>
      <c r="P631" s="939"/>
      <c r="Q631" s="939"/>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t="s">
        <v>39</v>
      </c>
      <c r="H632" s="940"/>
      <c r="I632" s="17"/>
      <c r="J632" s="23" t="s">
        <v>399</v>
      </c>
      <c r="K632" s="23" t="s">
        <v>59</v>
      </c>
      <c r="L632" s="23" t="s">
        <v>60</v>
      </c>
      <c r="M632" s="23" t="s">
        <v>61</v>
      </c>
      <c r="N632" s="23" t="s">
        <v>62</v>
      </c>
      <c r="O632" s="23" t="s">
        <v>906</v>
      </c>
      <c r="P632" s="23" t="s">
        <v>907</v>
      </c>
      <c r="Q632" s="23" t="s">
        <v>908</v>
      </c>
      <c r="R632" s="23" t="s">
        <v>1200</v>
      </c>
      <c r="S632" s="23"/>
      <c r="T632" s="128" t="s">
        <v>1062</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2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2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2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2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2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2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2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2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0999999999999996" customHeight="1" outlineLevel="1" x14ac:dyDescent="0.2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2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2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0999999999999996" customHeight="1" thickBot="1" x14ac:dyDescent="0.3">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0999999999999996" customHeight="1" x14ac:dyDescent="0.2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2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2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2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25">
      <c r="A679" s="6"/>
      <c r="B679" s="7"/>
      <c r="C679" s="20">
        <v>0</v>
      </c>
      <c r="D679" s="12"/>
      <c r="E679" s="17"/>
      <c r="F679" s="13"/>
      <c r="G679" s="21"/>
      <c r="H679" s="21"/>
      <c r="J679" s="13"/>
      <c r="N679" s="13" t="s">
        <v>341</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2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2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2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25">
      <c r="A683" s="6"/>
      <c r="B683" s="7"/>
      <c r="C683" s="17"/>
      <c r="D683" s="17"/>
      <c r="E683" s="17"/>
      <c r="F683" s="17"/>
      <c r="G683" s="46" t="s">
        <v>412</v>
      </c>
      <c r="H683" s="53" t="s">
        <v>244</v>
      </c>
      <c r="I683" s="53" t="s">
        <v>44</v>
      </c>
      <c r="J683" s="53" t="s">
        <v>245</v>
      </c>
      <c r="K683" s="25" t="s">
        <v>45</v>
      </c>
      <c r="L683" s="25" t="s">
        <v>246</v>
      </c>
      <c r="M683" s="25" t="s">
        <v>247</v>
      </c>
      <c r="N683" s="25" t="s">
        <v>46</v>
      </c>
      <c r="O683" s="25" t="s">
        <v>249</v>
      </c>
      <c r="P683" s="25" t="s">
        <v>250</v>
      </c>
      <c r="Q683" s="156" t="s">
        <v>248</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2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2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2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2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2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2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x14ac:dyDescent="0.2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2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2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0999999999999996" customHeight="1" outlineLevel="1" thickBot="1" x14ac:dyDescent="0.3">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0999999999999996" customHeight="1" outlineLevel="1" x14ac:dyDescent="0.2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2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2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2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2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2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2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2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0999999999999996" customHeight="1" outlineLevel="1" x14ac:dyDescent="0.2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0999999999999996" customHeight="1" outlineLevel="1" x14ac:dyDescent="0.2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5" outlineLevel="1" x14ac:dyDescent="0.2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5" outlineLevel="1" x14ac:dyDescent="0.2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2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2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2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2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0999999999999996" customHeight="1" outlineLevel="1" x14ac:dyDescent="0.2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2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5" outlineLevelRow="1" x14ac:dyDescent="0.25"/>
  <cols>
    <col min="1" max="1" width="4.28515625" customWidth="1"/>
    <col min="2" max="2" width="1.5703125" customWidth="1"/>
    <col min="3" max="4" width="0.5703125" customWidth="1"/>
    <col min="5" max="6" width="1.5703125" customWidth="1"/>
    <col min="7" max="7" width="11.7109375" customWidth="1"/>
    <col min="8" max="8" width="10.28515625" customWidth="1"/>
    <col min="9" max="9" width="11.7109375" customWidth="1"/>
    <col min="10" max="11" width="10.7109375" customWidth="1"/>
    <col min="12" max="24" width="10.28515625" customWidth="1"/>
  </cols>
  <sheetData>
    <row r="1" spans="1:24" x14ac:dyDescent="0.2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75" thickBot="1" x14ac:dyDescent="0.3">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25">
      <c r="A3" s="165"/>
      <c r="B3" s="7"/>
      <c r="C3" s="9"/>
      <c r="D3" s="9"/>
      <c r="E3" s="9"/>
      <c r="F3" s="9"/>
      <c r="G3" s="9"/>
      <c r="H3" s="9"/>
      <c r="I3" s="9"/>
      <c r="J3" s="9"/>
      <c r="K3" s="10"/>
      <c r="L3" s="10"/>
      <c r="M3" s="10"/>
      <c r="N3" s="10"/>
      <c r="O3" s="10"/>
      <c r="P3" s="10"/>
      <c r="Q3" s="10"/>
      <c r="R3" s="10"/>
      <c r="S3" s="10"/>
      <c r="T3" s="10"/>
      <c r="U3" s="10"/>
      <c r="V3" s="10"/>
      <c r="W3" s="11"/>
      <c r="X3" s="8"/>
    </row>
    <row r="4" spans="1:24" x14ac:dyDescent="0.25">
      <c r="A4" s="165"/>
      <c r="B4" s="7"/>
      <c r="C4" s="12"/>
      <c r="D4" s="12"/>
      <c r="E4" s="12"/>
      <c r="F4" s="13"/>
      <c r="G4" s="14" t="s">
        <v>956</v>
      </c>
      <c r="H4" s="13"/>
      <c r="I4" s="13"/>
      <c r="J4" s="13"/>
      <c r="K4" s="13"/>
      <c r="L4" s="13"/>
      <c r="M4" s="13"/>
      <c r="N4" s="13"/>
      <c r="O4" s="13"/>
      <c r="P4" s="13"/>
      <c r="Q4" s="13"/>
      <c r="R4" s="13"/>
      <c r="S4" s="15"/>
      <c r="T4" s="76"/>
      <c r="U4" s="108"/>
      <c r="V4" s="108"/>
      <c r="W4" s="16"/>
      <c r="X4" s="8"/>
    </row>
    <row r="5" spans="1:24" x14ac:dyDescent="0.2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25">
      <c r="A6" s="165"/>
      <c r="B6" s="7"/>
      <c r="C6" s="17"/>
      <c r="D6" s="12"/>
      <c r="E6" s="17"/>
      <c r="F6" s="13"/>
      <c r="G6" s="45"/>
      <c r="H6" s="76"/>
      <c r="I6" s="13"/>
      <c r="J6" s="13"/>
      <c r="K6" s="13"/>
      <c r="L6" s="13"/>
      <c r="M6" s="13"/>
      <c r="N6" s="13"/>
      <c r="O6" s="13"/>
      <c r="P6" s="13"/>
      <c r="Q6" s="13"/>
      <c r="R6" s="13"/>
      <c r="S6" s="15"/>
      <c r="T6" s="109"/>
      <c r="U6" s="108"/>
      <c r="V6" s="108"/>
      <c r="W6" s="16"/>
      <c r="X6" s="8"/>
    </row>
    <row r="7" spans="1:24" x14ac:dyDescent="0.25">
      <c r="A7" s="165"/>
      <c r="B7" s="7"/>
      <c r="C7" s="17"/>
      <c r="D7" s="12"/>
      <c r="E7" s="17"/>
      <c r="F7" s="13"/>
      <c r="G7" s="21"/>
      <c r="H7" s="76"/>
      <c r="I7" s="13"/>
      <c r="J7" s="76"/>
      <c r="K7" s="13"/>
      <c r="L7" s="13"/>
      <c r="M7" s="13"/>
      <c r="N7" s="13"/>
      <c r="O7" s="13"/>
      <c r="P7" s="13"/>
      <c r="Q7" s="13"/>
      <c r="R7" s="13"/>
      <c r="S7" s="15"/>
      <c r="T7" s="109"/>
      <c r="U7" s="108"/>
      <c r="V7" s="108"/>
      <c r="W7" s="16"/>
      <c r="X7" s="8"/>
    </row>
    <row r="8" spans="1:24" x14ac:dyDescent="0.25">
      <c r="A8" s="165"/>
      <c r="B8" s="7"/>
      <c r="C8" s="17"/>
      <c r="D8" s="17"/>
      <c r="E8" s="17"/>
      <c r="F8" s="17"/>
      <c r="G8" s="17"/>
      <c r="H8" s="17"/>
      <c r="I8" s="17"/>
      <c r="J8" s="22"/>
      <c r="K8" s="22"/>
      <c r="L8" s="22"/>
      <c r="M8" s="22"/>
      <c r="N8" s="22"/>
      <c r="O8" s="22"/>
      <c r="P8" s="22"/>
      <c r="Q8" s="22"/>
      <c r="R8" s="22"/>
      <c r="S8" s="22"/>
      <c r="T8" s="22"/>
      <c r="U8" s="22"/>
      <c r="V8" s="22"/>
      <c r="W8" s="16"/>
      <c r="X8" s="8"/>
    </row>
    <row r="9" spans="1:24" x14ac:dyDescent="0.2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25">
      <c r="A10" s="165"/>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967</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3" t="str">
        <f>Crop!G683</f>
        <v>landuse</v>
      </c>
      <c r="H20" s="25" t="s">
        <v>399</v>
      </c>
      <c r="I20" s="25" t="s">
        <v>59</v>
      </c>
      <c r="J20" s="25" t="s">
        <v>60</v>
      </c>
      <c r="K20" s="25" t="s">
        <v>61</v>
      </c>
      <c r="L20" s="25" t="s">
        <v>62</v>
      </c>
      <c r="M20" s="25" t="s">
        <v>906</v>
      </c>
      <c r="N20" s="25" t="s">
        <v>907</v>
      </c>
      <c r="O20" s="25" t="s">
        <v>908</v>
      </c>
      <c r="P20" s="25" t="s">
        <v>1200</v>
      </c>
      <c r="Q20" s="24"/>
      <c r="R20" s="24"/>
      <c r="S20" s="22"/>
      <c r="T20" s="22"/>
      <c r="U20" s="22"/>
      <c r="V20" s="22"/>
      <c r="W20" s="16"/>
      <c r="X20" s="8"/>
    </row>
    <row r="21" spans="1:24" x14ac:dyDescent="0.2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2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2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2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2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2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2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2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2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2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2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2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2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2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2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2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2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2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2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2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0999999999999996" customHeight="1" x14ac:dyDescent="0.2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2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5"/>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25">
      <c r="A46" s="165"/>
      <c r="B46" s="7"/>
      <c r="C46" s="12"/>
      <c r="D46" s="12">
        <v>80</v>
      </c>
      <c r="E46" s="12" t="s">
        <v>1</v>
      </c>
      <c r="F46" s="13"/>
      <c r="G46" s="14" t="s">
        <v>966</v>
      </c>
      <c r="H46" s="13"/>
      <c r="I46" s="13"/>
      <c r="J46" s="13"/>
      <c r="K46" s="13"/>
      <c r="L46" s="13"/>
      <c r="M46" s="13"/>
      <c r="N46" s="13"/>
      <c r="O46" s="13"/>
      <c r="P46" s="13"/>
      <c r="Q46" s="13"/>
      <c r="R46" s="13"/>
      <c r="S46" s="15"/>
      <c r="T46" s="76"/>
      <c r="U46" s="108"/>
      <c r="V46" s="108"/>
      <c r="W46" s="16"/>
      <c r="X46" s="8"/>
    </row>
    <row r="47" spans="1:24" x14ac:dyDescent="0.2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25">
      <c r="A48" s="165"/>
      <c r="B48" s="7"/>
      <c r="C48" s="17"/>
      <c r="D48" s="12" t="b">
        <f>(D46&lt;&gt;D45)</f>
        <v>1</v>
      </c>
      <c r="E48" s="17"/>
      <c r="F48" s="13"/>
      <c r="G48" s="45"/>
      <c r="H48" s="13" t="s">
        <v>971</v>
      </c>
      <c r="J48" s="13"/>
      <c r="K48" s="247">
        <v>10</v>
      </c>
      <c r="L48" s="13"/>
      <c r="M48" s="13"/>
      <c r="N48" s="13"/>
      <c r="O48" s="13"/>
      <c r="P48" s="13"/>
      <c r="Q48" s="13"/>
      <c r="R48" s="13"/>
      <c r="S48" s="15"/>
      <c r="T48" s="109"/>
      <c r="U48" s="108"/>
      <c r="V48" s="108"/>
      <c r="W48" s="16"/>
      <c r="X48" s="8"/>
    </row>
    <row r="49" spans="1:24" x14ac:dyDescent="0.25">
      <c r="A49" s="165"/>
      <c r="B49" s="7"/>
      <c r="C49" s="17"/>
      <c r="D49" s="12"/>
      <c r="E49" s="17"/>
      <c r="F49" s="13"/>
      <c r="G49" s="21"/>
      <c r="H49" s="13" t="s">
        <v>972</v>
      </c>
      <c r="J49" s="76"/>
      <c r="K49" s="247">
        <v>100</v>
      </c>
      <c r="L49" s="13"/>
      <c r="M49" s="13"/>
      <c r="N49" s="13"/>
      <c r="O49" s="13"/>
      <c r="P49" s="13"/>
      <c r="Q49" s="13"/>
      <c r="R49" s="13"/>
      <c r="S49" s="15"/>
      <c r="T49" s="109"/>
      <c r="U49" s="108"/>
      <c r="V49" s="108"/>
      <c r="W49" s="16"/>
      <c r="X49" s="8"/>
    </row>
    <row r="50" spans="1:24" x14ac:dyDescent="0.2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25">
      <c r="A51" s="165"/>
      <c r="B51" s="7"/>
      <c r="C51" s="17"/>
      <c r="D51" s="17"/>
      <c r="E51" s="17"/>
      <c r="F51" s="17"/>
      <c r="G51" s="624" t="s">
        <v>964</v>
      </c>
      <c r="H51" s="17"/>
      <c r="I51" s="17"/>
      <c r="J51" s="22"/>
      <c r="K51" s="22"/>
      <c r="L51" s="22"/>
      <c r="M51" s="22"/>
      <c r="N51" s="22"/>
      <c r="O51" s="22"/>
      <c r="P51" s="22"/>
      <c r="Q51" s="22"/>
      <c r="R51" s="22"/>
      <c r="S51" s="22"/>
      <c r="T51" s="22"/>
      <c r="U51" s="22"/>
      <c r="V51" s="22"/>
      <c r="W51" s="16"/>
      <c r="X51" s="8"/>
    </row>
    <row r="52" spans="1:24" x14ac:dyDescent="0.25">
      <c r="A52" s="165"/>
      <c r="B52" s="7"/>
      <c r="C52" s="12"/>
      <c r="D52" s="12">
        <v>80</v>
      </c>
      <c r="E52" s="12" t="s">
        <v>1</v>
      </c>
      <c r="F52" s="13"/>
      <c r="G52" s="14"/>
      <c r="H52" s="13"/>
      <c r="I52" s="13"/>
      <c r="J52" s="13" t="s">
        <v>965</v>
      </c>
      <c r="K52" s="628">
        <v>1</v>
      </c>
      <c r="L52" s="108"/>
      <c r="M52" s="108"/>
      <c r="N52" s="108"/>
      <c r="O52" s="108"/>
      <c r="P52" s="108"/>
      <c r="Q52" s="108"/>
      <c r="R52" s="108"/>
      <c r="S52" s="108"/>
      <c r="T52" s="108"/>
      <c r="U52" s="108"/>
      <c r="V52" s="108"/>
      <c r="W52" s="16"/>
      <c r="X52" s="8"/>
    </row>
    <row r="53" spans="1:24" x14ac:dyDescent="0.2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2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25">
      <c r="A55" s="165"/>
      <c r="B55" s="7"/>
      <c r="C55" s="17"/>
      <c r="D55" s="17"/>
      <c r="E55" s="17"/>
      <c r="F55" s="17"/>
      <c r="G55" s="624" t="s">
        <v>957</v>
      </c>
      <c r="H55" s="17"/>
      <c r="I55" s="17"/>
      <c r="J55" s="22"/>
      <c r="K55" s="23" t="s">
        <v>398</v>
      </c>
      <c r="L55" s="23" t="s">
        <v>142</v>
      </c>
      <c r="M55" s="23" t="s">
        <v>143</v>
      </c>
      <c r="N55" s="23" t="s">
        <v>144</v>
      </c>
      <c r="O55" s="23" t="s">
        <v>145</v>
      </c>
      <c r="P55" s="23" t="s">
        <v>146</v>
      </c>
      <c r="Q55" s="23" t="s">
        <v>147</v>
      </c>
      <c r="R55" s="23" t="s">
        <v>148</v>
      </c>
      <c r="S55" s="23" t="s">
        <v>149</v>
      </c>
      <c r="T55" s="23" t="s">
        <v>150</v>
      </c>
      <c r="U55" s="22"/>
      <c r="V55" s="22"/>
      <c r="W55" s="16"/>
      <c r="X55" s="8"/>
    </row>
    <row r="56" spans="1:24" x14ac:dyDescent="0.25">
      <c r="A56" s="165"/>
      <c r="B56" s="7"/>
      <c r="C56" s="12"/>
      <c r="D56" s="12">
        <v>80</v>
      </c>
      <c r="E56" s="12" t="s">
        <v>1</v>
      </c>
      <c r="F56" s="13"/>
      <c r="G56" s="14"/>
      <c r="H56" s="13"/>
      <c r="I56" s="13"/>
      <c r="J56" s="13" t="s">
        <v>844</v>
      </c>
      <c r="K56" s="242">
        <v>0.25</v>
      </c>
      <c r="L56" s="242">
        <v>0.25</v>
      </c>
      <c r="M56" s="242">
        <v>0.25</v>
      </c>
      <c r="N56" s="242">
        <v>0</v>
      </c>
      <c r="O56" s="242">
        <v>0</v>
      </c>
      <c r="P56" s="242">
        <v>0</v>
      </c>
      <c r="Q56" s="242">
        <v>0</v>
      </c>
      <c r="R56" s="242">
        <v>0</v>
      </c>
      <c r="S56" s="242">
        <v>0</v>
      </c>
      <c r="T56" s="242">
        <v>0</v>
      </c>
      <c r="U56" s="108"/>
      <c r="V56" s="108"/>
      <c r="W56" s="16"/>
      <c r="X56" s="8"/>
    </row>
    <row r="57" spans="1:24" x14ac:dyDescent="0.25">
      <c r="A57" s="165"/>
      <c r="B57" s="7"/>
      <c r="C57" s="12"/>
      <c r="D57" s="12"/>
      <c r="E57" s="12"/>
      <c r="F57" s="13"/>
      <c r="G57" s="14"/>
      <c r="H57" s="13"/>
      <c r="I57" s="13"/>
      <c r="J57" s="13" t="s">
        <v>413</v>
      </c>
      <c r="K57" s="242">
        <v>0.25</v>
      </c>
      <c r="L57" s="242">
        <v>0.25</v>
      </c>
      <c r="M57" s="242">
        <v>0.25</v>
      </c>
      <c r="N57" s="242">
        <v>0</v>
      </c>
      <c r="O57" s="242">
        <v>0</v>
      </c>
      <c r="P57" s="242">
        <v>0</v>
      </c>
      <c r="Q57" s="242">
        <v>0</v>
      </c>
      <c r="R57" s="242">
        <v>0</v>
      </c>
      <c r="S57" s="242">
        <v>0</v>
      </c>
      <c r="T57" s="242">
        <v>0</v>
      </c>
      <c r="U57" s="108"/>
      <c r="V57" s="108"/>
      <c r="W57" s="16"/>
      <c r="X57" s="8"/>
    </row>
    <row r="58" spans="1:24" x14ac:dyDescent="0.25">
      <c r="A58" s="165"/>
      <c r="B58" s="7"/>
      <c r="C58" s="12"/>
      <c r="D58" s="12"/>
      <c r="E58" s="12"/>
      <c r="F58" s="13"/>
      <c r="G58" s="14"/>
      <c r="H58" s="13"/>
      <c r="I58" s="13"/>
      <c r="J58" s="13" t="s">
        <v>812</v>
      </c>
      <c r="K58" s="242">
        <v>0.25</v>
      </c>
      <c r="L58" s="242">
        <v>0.25</v>
      </c>
      <c r="M58" s="242">
        <v>0.25</v>
      </c>
      <c r="N58" s="242">
        <v>0</v>
      </c>
      <c r="O58" s="242">
        <v>0</v>
      </c>
      <c r="P58" s="242">
        <v>0</v>
      </c>
      <c r="Q58" s="242">
        <v>0</v>
      </c>
      <c r="R58" s="242">
        <v>0</v>
      </c>
      <c r="S58" s="242">
        <v>0</v>
      </c>
      <c r="T58" s="242">
        <v>0</v>
      </c>
      <c r="U58" s="108"/>
      <c r="V58" s="108"/>
      <c r="W58" s="16"/>
      <c r="X58" s="8"/>
    </row>
    <row r="59" spans="1:24" x14ac:dyDescent="0.25">
      <c r="A59" s="165"/>
      <c r="B59" s="7"/>
      <c r="C59" s="12"/>
      <c r="D59" s="12"/>
      <c r="E59" s="12"/>
      <c r="F59" s="13"/>
      <c r="G59" s="14"/>
      <c r="H59" s="13"/>
      <c r="I59" s="13"/>
      <c r="J59" s="13" t="s">
        <v>813</v>
      </c>
      <c r="K59" s="242">
        <v>0.25</v>
      </c>
      <c r="L59" s="242">
        <v>0.25</v>
      </c>
      <c r="M59" s="242">
        <v>0.25</v>
      </c>
      <c r="N59" s="242">
        <v>0</v>
      </c>
      <c r="O59" s="242">
        <v>0</v>
      </c>
      <c r="P59" s="242">
        <v>0</v>
      </c>
      <c r="Q59" s="242">
        <v>0</v>
      </c>
      <c r="R59" s="242">
        <v>0</v>
      </c>
      <c r="S59" s="242">
        <v>0</v>
      </c>
      <c r="T59" s="242">
        <v>0</v>
      </c>
      <c r="U59" s="108"/>
      <c r="V59" s="108"/>
      <c r="W59" s="16"/>
      <c r="X59" s="8"/>
    </row>
    <row r="60" spans="1:24" x14ac:dyDescent="0.25">
      <c r="A60" s="165"/>
      <c r="B60" s="7"/>
      <c r="C60" s="12"/>
      <c r="D60" s="12"/>
      <c r="E60" s="12"/>
      <c r="F60" s="13"/>
      <c r="G60" s="14"/>
      <c r="H60" s="13"/>
      <c r="I60" s="13"/>
      <c r="J60" s="13" t="s">
        <v>814</v>
      </c>
      <c r="K60" s="242">
        <v>0.25</v>
      </c>
      <c r="L60" s="242">
        <v>0.25</v>
      </c>
      <c r="M60" s="242">
        <v>0.25</v>
      </c>
      <c r="N60" s="242">
        <v>0</v>
      </c>
      <c r="O60" s="242">
        <v>0</v>
      </c>
      <c r="P60" s="242">
        <v>0</v>
      </c>
      <c r="Q60" s="242">
        <v>0</v>
      </c>
      <c r="R60" s="242">
        <v>0</v>
      </c>
      <c r="S60" s="242">
        <v>0</v>
      </c>
      <c r="T60" s="242">
        <v>0</v>
      </c>
      <c r="U60" s="108"/>
      <c r="V60" s="108"/>
      <c r="W60" s="16"/>
      <c r="X60" s="8"/>
    </row>
    <row r="61" spans="1:24" x14ac:dyDescent="0.25">
      <c r="A61" s="165"/>
      <c r="B61" s="7"/>
      <c r="C61" s="12"/>
      <c r="D61" s="12"/>
      <c r="E61" s="12"/>
      <c r="F61" s="13"/>
      <c r="G61" s="14"/>
      <c r="H61" s="13"/>
      <c r="I61" s="13"/>
      <c r="J61" s="13" t="s">
        <v>815</v>
      </c>
      <c r="K61" s="242">
        <v>0.25</v>
      </c>
      <c r="L61" s="242">
        <v>0.25</v>
      </c>
      <c r="M61" s="242">
        <v>0.25</v>
      </c>
      <c r="N61" s="242">
        <v>0</v>
      </c>
      <c r="O61" s="242">
        <v>0</v>
      </c>
      <c r="P61" s="242">
        <v>0</v>
      </c>
      <c r="Q61" s="242">
        <v>0</v>
      </c>
      <c r="R61" s="242">
        <v>0</v>
      </c>
      <c r="S61" s="242">
        <v>0</v>
      </c>
      <c r="T61" s="242">
        <v>0</v>
      </c>
      <c r="U61" s="108"/>
      <c r="V61" s="108"/>
      <c r="W61" s="16"/>
      <c r="X61" s="8"/>
    </row>
    <row r="62" spans="1:24" x14ac:dyDescent="0.25">
      <c r="A62" s="165"/>
      <c r="B62" s="7"/>
      <c r="C62" s="12"/>
      <c r="D62" s="12"/>
      <c r="E62" s="12"/>
      <c r="F62" s="13"/>
      <c r="G62" s="14"/>
      <c r="H62" s="13"/>
      <c r="I62" s="13"/>
      <c r="J62" s="13" t="s">
        <v>816</v>
      </c>
      <c r="K62" s="242">
        <v>0.25</v>
      </c>
      <c r="L62" s="242">
        <v>0.25</v>
      </c>
      <c r="M62" s="242">
        <v>0.25</v>
      </c>
      <c r="N62" s="242">
        <v>0</v>
      </c>
      <c r="O62" s="242">
        <v>0</v>
      </c>
      <c r="P62" s="242">
        <v>0</v>
      </c>
      <c r="Q62" s="242">
        <v>0</v>
      </c>
      <c r="R62" s="242">
        <v>0</v>
      </c>
      <c r="S62" s="242">
        <v>0</v>
      </c>
      <c r="T62" s="242">
        <v>0</v>
      </c>
      <c r="U62" s="108"/>
      <c r="V62" s="108"/>
      <c r="W62" s="16"/>
      <c r="X62" s="8"/>
    </row>
    <row r="63" spans="1:24" x14ac:dyDescent="0.25">
      <c r="A63" s="165"/>
      <c r="B63" s="7"/>
      <c r="C63" s="12"/>
      <c r="D63" s="12"/>
      <c r="E63" s="12"/>
      <c r="F63" s="13"/>
      <c r="G63" s="14"/>
      <c r="H63" s="13"/>
      <c r="I63" s="13"/>
      <c r="J63" s="13" t="s">
        <v>817</v>
      </c>
      <c r="K63" s="242">
        <v>0.25</v>
      </c>
      <c r="L63" s="242">
        <v>0.25</v>
      </c>
      <c r="M63" s="242">
        <v>0.25</v>
      </c>
      <c r="N63" s="242">
        <v>0</v>
      </c>
      <c r="O63" s="242">
        <v>0</v>
      </c>
      <c r="P63" s="242">
        <v>0</v>
      </c>
      <c r="Q63" s="242">
        <v>0</v>
      </c>
      <c r="R63" s="242">
        <v>0</v>
      </c>
      <c r="S63" s="242">
        <v>0</v>
      </c>
      <c r="T63" s="242">
        <v>0</v>
      </c>
      <c r="U63" s="108"/>
      <c r="V63" s="108"/>
      <c r="W63" s="16"/>
      <c r="X63" s="8"/>
    </row>
    <row r="64" spans="1:24" x14ac:dyDescent="0.25">
      <c r="A64" s="165"/>
      <c r="B64" s="7"/>
      <c r="C64" s="12"/>
      <c r="D64" s="12"/>
      <c r="E64" s="12"/>
      <c r="F64" s="13"/>
      <c r="G64" s="14"/>
      <c r="H64" s="13"/>
      <c r="I64" s="13"/>
      <c r="J64" s="13" t="s">
        <v>818</v>
      </c>
      <c r="K64" s="242">
        <v>0.25</v>
      </c>
      <c r="L64" s="242">
        <v>0.25</v>
      </c>
      <c r="M64" s="242">
        <v>0.25</v>
      </c>
      <c r="N64" s="242">
        <v>0</v>
      </c>
      <c r="O64" s="242">
        <v>0</v>
      </c>
      <c r="P64" s="242">
        <v>0</v>
      </c>
      <c r="Q64" s="242">
        <v>0</v>
      </c>
      <c r="R64" s="242">
        <v>0</v>
      </c>
      <c r="S64" s="242">
        <v>0</v>
      </c>
      <c r="T64" s="242">
        <v>0</v>
      </c>
      <c r="U64" s="108"/>
      <c r="V64" s="108"/>
      <c r="W64" s="16"/>
      <c r="X64" s="8"/>
    </row>
    <row r="65" spans="1:24" x14ac:dyDescent="0.25">
      <c r="A65" s="165"/>
      <c r="B65" s="7"/>
      <c r="C65" s="12"/>
      <c r="D65" s="12"/>
      <c r="E65" s="12"/>
      <c r="F65" s="13"/>
      <c r="G65" s="14"/>
      <c r="H65" s="13"/>
      <c r="I65" s="13"/>
      <c r="J65" s="13" t="s">
        <v>819</v>
      </c>
      <c r="K65" s="242">
        <v>0.25</v>
      </c>
      <c r="L65" s="242">
        <v>0.25</v>
      </c>
      <c r="M65" s="242">
        <v>0.25</v>
      </c>
      <c r="N65" s="242">
        <v>0</v>
      </c>
      <c r="O65" s="242">
        <v>0</v>
      </c>
      <c r="P65" s="242">
        <v>0</v>
      </c>
      <c r="Q65" s="242">
        <v>0</v>
      </c>
      <c r="R65" s="242">
        <v>0</v>
      </c>
      <c r="S65" s="242">
        <v>0</v>
      </c>
      <c r="T65" s="242">
        <v>0</v>
      </c>
      <c r="U65" s="108"/>
      <c r="V65" s="108"/>
      <c r="W65" s="16"/>
      <c r="X65" s="8"/>
    </row>
    <row r="66" spans="1:24" x14ac:dyDescent="0.25">
      <c r="A66" s="165"/>
      <c r="B66" s="7"/>
      <c r="C66" s="12"/>
      <c r="D66" s="12" t="b">
        <f>OR(ISNA(VLOOKUP(G56,Index_Table_Names,1,FALSE)),G56="")</f>
        <v>1</v>
      </c>
      <c r="E66" s="17"/>
      <c r="F66" s="13"/>
      <c r="G66" s="13"/>
      <c r="H66" s="76"/>
      <c r="I66" s="13"/>
      <c r="J66" s="13"/>
      <c r="K66" s="13" t="s">
        <v>961</v>
      </c>
      <c r="L66" s="13"/>
      <c r="M66" s="13"/>
      <c r="N66" s="13"/>
      <c r="O66" s="13"/>
      <c r="P66" s="13"/>
      <c r="Q66" s="13"/>
      <c r="R66" s="13"/>
      <c r="S66" s="15"/>
      <c r="T66" s="109"/>
      <c r="U66" s="108"/>
      <c r="V66" s="108"/>
      <c r="W66" s="16"/>
      <c r="X66" s="8"/>
    </row>
    <row r="67" spans="1:24" x14ac:dyDescent="0.2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2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25">
      <c r="A69" s="165"/>
      <c r="B69" s="7"/>
      <c r="C69" s="17"/>
      <c r="D69" s="17"/>
      <c r="E69" s="17"/>
      <c r="F69" s="17"/>
      <c r="G69" s="138" t="s">
        <v>958</v>
      </c>
      <c r="H69" s="17"/>
      <c r="I69" s="17"/>
      <c r="J69" s="23" t="s">
        <v>773</v>
      </c>
      <c r="K69" s="23" t="s">
        <v>398</v>
      </c>
      <c r="L69" s="23" t="s">
        <v>142</v>
      </c>
      <c r="M69" s="23" t="s">
        <v>143</v>
      </c>
      <c r="N69" s="23" t="s">
        <v>144</v>
      </c>
      <c r="O69" s="23" t="s">
        <v>145</v>
      </c>
      <c r="P69" s="23" t="s">
        <v>146</v>
      </c>
      <c r="Q69" s="23" t="s">
        <v>147</v>
      </c>
      <c r="R69" s="23" t="s">
        <v>148</v>
      </c>
      <c r="S69" s="23" t="s">
        <v>149</v>
      </c>
      <c r="T69" s="23" t="s">
        <v>150</v>
      </c>
      <c r="U69" s="23"/>
      <c r="V69" s="22"/>
      <c r="W69" s="16"/>
      <c r="X69" s="8"/>
    </row>
    <row r="70" spans="1:24" x14ac:dyDescent="0.25">
      <c r="A70" s="165"/>
      <c r="B70" s="7"/>
      <c r="C70" s="17"/>
      <c r="D70" s="17"/>
      <c r="E70" s="17"/>
      <c r="F70" s="17"/>
      <c r="G70" s="22"/>
      <c r="H70" s="17"/>
      <c r="I70" s="17"/>
      <c r="J70" s="23"/>
      <c r="K70" s="23" t="s">
        <v>960</v>
      </c>
      <c r="L70" s="23" t="s">
        <v>960</v>
      </c>
      <c r="M70" s="23" t="s">
        <v>960</v>
      </c>
      <c r="N70" s="23" t="s">
        <v>960</v>
      </c>
      <c r="O70" s="23" t="s">
        <v>960</v>
      </c>
      <c r="P70" s="23" t="s">
        <v>960</v>
      </c>
      <c r="Q70" s="23" t="s">
        <v>960</v>
      </c>
      <c r="R70" s="23" t="s">
        <v>960</v>
      </c>
      <c r="S70" s="23" t="s">
        <v>960</v>
      </c>
      <c r="T70" s="23" t="s">
        <v>960</v>
      </c>
      <c r="U70" s="23"/>
      <c r="V70" s="22"/>
      <c r="W70" s="16"/>
      <c r="X70" s="8"/>
    </row>
    <row r="71" spans="1:24" x14ac:dyDescent="0.25">
      <c r="A71" s="165"/>
      <c r="B71" s="7"/>
      <c r="C71" s="17"/>
      <c r="D71" s="17"/>
      <c r="E71" s="17"/>
      <c r="F71" s="26"/>
      <c r="G71" s="26"/>
      <c r="H71" s="26"/>
      <c r="I71" t="s">
        <v>844</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25">
      <c r="A72" s="165"/>
      <c r="B72" s="7"/>
      <c r="C72" s="17"/>
      <c r="D72" s="17"/>
      <c r="E72" s="17"/>
      <c r="F72" s="26"/>
      <c r="G72" s="26"/>
      <c r="H72" s="26"/>
      <c r="I72" t="s">
        <v>844</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25">
      <c r="A73" s="165"/>
      <c r="B73" s="7"/>
      <c r="C73" s="17"/>
      <c r="D73" s="17"/>
      <c r="E73" s="17"/>
      <c r="F73" s="26"/>
      <c r="G73" s="92"/>
      <c r="H73" s="92"/>
      <c r="I73" t="s">
        <v>844</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25">
      <c r="A74" s="165"/>
      <c r="B74" s="7"/>
      <c r="C74" s="17"/>
      <c r="D74" s="17"/>
      <c r="E74" s="17"/>
      <c r="F74" s="26"/>
      <c r="G74" s="92"/>
      <c r="H74" s="92"/>
      <c r="I74" t="s">
        <v>844</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25">
      <c r="A75" s="165"/>
      <c r="B75" s="7"/>
      <c r="C75" s="17"/>
      <c r="D75" s="17"/>
      <c r="E75" s="17"/>
      <c r="F75" s="26"/>
      <c r="G75" s="92"/>
      <c r="H75" s="92"/>
      <c r="I75" t="s">
        <v>844</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25">
      <c r="A76" s="165"/>
      <c r="B76" s="7"/>
      <c r="C76" s="17"/>
      <c r="D76" s="17"/>
      <c r="E76" s="17"/>
      <c r="F76" s="26"/>
      <c r="G76" s="92"/>
      <c r="H76" s="92"/>
      <c r="I76" t="s">
        <v>844</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25">
      <c r="A77" s="165"/>
      <c r="B77" s="7"/>
      <c r="C77" s="17"/>
      <c r="D77" s="17"/>
      <c r="E77" s="17"/>
      <c r="F77" s="26"/>
      <c r="G77" s="92"/>
      <c r="H77" s="92"/>
      <c r="I77" t="s">
        <v>844</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25">
      <c r="A78" s="165"/>
      <c r="B78" s="7"/>
      <c r="C78" s="17"/>
      <c r="D78" s="17"/>
      <c r="E78" s="17"/>
      <c r="F78" s="26"/>
      <c r="G78" s="92"/>
      <c r="H78" s="92"/>
      <c r="I78" t="s">
        <v>844</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25">
      <c r="A79" s="165"/>
      <c r="B79" s="7"/>
      <c r="C79" s="17"/>
      <c r="D79" s="17"/>
      <c r="E79" s="17"/>
      <c r="F79" s="26"/>
      <c r="G79" s="92"/>
      <c r="H79" s="92"/>
      <c r="I79" t="s">
        <v>844</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25">
      <c r="A80" s="165"/>
      <c r="B80" s="7"/>
      <c r="C80" s="17"/>
      <c r="D80" s="17"/>
      <c r="E80" s="17"/>
      <c r="F80" s="26"/>
      <c r="G80" s="92"/>
      <c r="H80" s="92"/>
      <c r="I80" t="s">
        <v>844</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25">
      <c r="A81" s="165"/>
      <c r="B81" s="7"/>
      <c r="C81" s="17"/>
      <c r="D81" s="17"/>
      <c r="E81" s="17"/>
      <c r="F81" s="26"/>
      <c r="G81" s="92"/>
      <c r="H81" s="92"/>
      <c r="I81" t="s">
        <v>844</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25">
      <c r="A82" s="165"/>
      <c r="B82" s="7"/>
      <c r="C82" s="17"/>
      <c r="D82" s="17"/>
      <c r="E82" s="17"/>
      <c r="F82" s="26"/>
      <c r="G82" s="92"/>
      <c r="H82" s="92"/>
      <c r="I82" t="s">
        <v>844</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25">
      <c r="A83" s="165"/>
      <c r="B83" s="7"/>
      <c r="C83" s="17"/>
      <c r="D83" s="17"/>
      <c r="E83" s="17"/>
      <c r="F83" s="26"/>
      <c r="G83" s="92"/>
      <c r="H83" s="92"/>
      <c r="I83" t="s">
        <v>844</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25">
      <c r="A84" s="165"/>
      <c r="B84" s="7"/>
      <c r="C84" s="17"/>
      <c r="D84" s="17"/>
      <c r="E84" s="17"/>
      <c r="F84" s="26"/>
      <c r="G84" s="92"/>
      <c r="H84" s="92"/>
      <c r="I84" t="s">
        <v>844</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25">
      <c r="A85" s="165"/>
      <c r="B85" s="7"/>
      <c r="C85" s="17"/>
      <c r="D85" s="17"/>
      <c r="E85" s="17"/>
      <c r="F85" s="26"/>
      <c r="G85" s="92"/>
      <c r="H85" s="92"/>
      <c r="I85" t="s">
        <v>844</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25">
      <c r="A86" s="165"/>
      <c r="B86" s="7"/>
      <c r="C86" s="17"/>
      <c r="D86" s="17"/>
      <c r="E86" s="17"/>
      <c r="F86" s="26"/>
      <c r="G86" s="92"/>
      <c r="H86" s="92"/>
      <c r="I86" t="s">
        <v>844</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25">
      <c r="A87" s="165"/>
      <c r="B87" s="7"/>
      <c r="C87" s="17"/>
      <c r="D87" s="17"/>
      <c r="E87" s="17"/>
      <c r="F87" s="26"/>
      <c r="G87" s="92"/>
      <c r="H87" s="92"/>
      <c r="I87" t="s">
        <v>844</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25">
      <c r="A88" s="165"/>
      <c r="B88" s="7"/>
      <c r="C88" s="17"/>
      <c r="D88" s="17"/>
      <c r="E88" s="17"/>
      <c r="F88" s="26"/>
      <c r="G88" s="26"/>
      <c r="H88" s="26"/>
      <c r="I88" t="s">
        <v>413</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25">
      <c r="A89" s="165"/>
      <c r="B89" s="7"/>
      <c r="C89" s="17"/>
      <c r="D89" s="17"/>
      <c r="E89" s="17"/>
      <c r="F89" s="26"/>
      <c r="G89" s="92"/>
      <c r="H89" s="92"/>
      <c r="I89" t="s">
        <v>413</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25">
      <c r="A90" s="165"/>
      <c r="B90" s="7"/>
      <c r="C90" s="17"/>
      <c r="D90" s="17"/>
      <c r="E90" s="17"/>
      <c r="F90" s="26"/>
      <c r="G90" s="92"/>
      <c r="H90" s="92"/>
      <c r="I90" t="s">
        <v>413</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25">
      <c r="A91" s="165"/>
      <c r="B91" s="7"/>
      <c r="C91" s="17"/>
      <c r="D91" s="17"/>
      <c r="E91" s="17"/>
      <c r="F91" s="26"/>
      <c r="G91" s="92"/>
      <c r="H91" s="92"/>
      <c r="I91" t="s">
        <v>413</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25">
      <c r="A92" s="165"/>
      <c r="B92" s="7"/>
      <c r="C92" s="17"/>
      <c r="D92" s="17"/>
      <c r="E92" s="17"/>
      <c r="F92" s="26"/>
      <c r="G92" s="92"/>
      <c r="H92" s="92"/>
      <c r="I92" t="s">
        <v>413</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25">
      <c r="A93" s="165"/>
      <c r="B93" s="7"/>
      <c r="C93" s="17"/>
      <c r="D93" s="17"/>
      <c r="E93" s="17"/>
      <c r="F93" s="26"/>
      <c r="G93" s="92"/>
      <c r="H93" s="92"/>
      <c r="I93" t="s">
        <v>413</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25">
      <c r="A94" s="165"/>
      <c r="B94" s="7"/>
      <c r="C94" s="17"/>
      <c r="D94" s="17"/>
      <c r="E94" s="17"/>
      <c r="F94" s="26"/>
      <c r="G94" s="92"/>
      <c r="H94" s="92"/>
      <c r="I94" t="s">
        <v>413</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25">
      <c r="A95" s="165"/>
      <c r="B95" s="7"/>
      <c r="C95" s="17"/>
      <c r="D95" s="17"/>
      <c r="E95" s="17"/>
      <c r="F95" s="26"/>
      <c r="G95" s="92"/>
      <c r="H95" s="92"/>
      <c r="I95" t="s">
        <v>413</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25">
      <c r="A96" s="165"/>
      <c r="B96" s="7"/>
      <c r="C96" s="17"/>
      <c r="D96" s="17"/>
      <c r="E96" s="17"/>
      <c r="F96" s="26"/>
      <c r="G96" s="92"/>
      <c r="H96" s="92"/>
      <c r="I96" t="s">
        <v>413</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25">
      <c r="A97" s="165"/>
      <c r="B97" s="7"/>
      <c r="C97" s="17"/>
      <c r="D97" s="17"/>
      <c r="E97" s="17"/>
      <c r="F97" s="26"/>
      <c r="G97" s="92"/>
      <c r="H97" s="92"/>
      <c r="I97" t="s">
        <v>413</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25">
      <c r="A98" s="165"/>
      <c r="B98" s="7"/>
      <c r="C98" s="17"/>
      <c r="D98" s="17"/>
      <c r="E98" s="17"/>
      <c r="F98" s="26"/>
      <c r="G98" s="92"/>
      <c r="H98" s="92"/>
      <c r="I98" t="s">
        <v>413</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25">
      <c r="A99" s="165"/>
      <c r="B99" s="7"/>
      <c r="C99" s="17"/>
      <c r="D99" s="17"/>
      <c r="E99" s="17"/>
      <c r="F99" s="26"/>
      <c r="G99" s="92"/>
      <c r="H99" s="92"/>
      <c r="I99" t="s">
        <v>413</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25">
      <c r="A100" s="165"/>
      <c r="B100" s="7"/>
      <c r="C100" s="17"/>
      <c r="D100" s="17"/>
      <c r="E100" s="17"/>
      <c r="F100" s="26"/>
      <c r="G100" s="92"/>
      <c r="H100" s="92"/>
      <c r="I100" t="s">
        <v>413</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25">
      <c r="A101" s="165"/>
      <c r="B101" s="7"/>
      <c r="C101" s="17"/>
      <c r="D101" s="17"/>
      <c r="E101" s="17"/>
      <c r="F101" s="26"/>
      <c r="G101" s="92"/>
      <c r="H101" s="92"/>
      <c r="I101" t="s">
        <v>413</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25">
      <c r="A102" s="165"/>
      <c r="B102" s="7"/>
      <c r="C102" s="17"/>
      <c r="D102" s="17"/>
      <c r="E102" s="17"/>
      <c r="F102" s="26"/>
      <c r="G102" s="92"/>
      <c r="H102" s="92"/>
      <c r="I102" t="s">
        <v>413</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25">
      <c r="A103" s="165"/>
      <c r="B103" s="7"/>
      <c r="C103" s="17"/>
      <c r="D103" s="17"/>
      <c r="E103" s="17"/>
      <c r="F103" s="26"/>
      <c r="G103" s="92"/>
      <c r="H103" s="92"/>
      <c r="I103" t="s">
        <v>413</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25">
      <c r="A104" s="165"/>
      <c r="B104" s="7"/>
      <c r="C104" s="17"/>
      <c r="D104" s="17"/>
      <c r="E104" s="17"/>
      <c r="F104" s="26"/>
      <c r="G104" s="92"/>
      <c r="H104" s="92"/>
      <c r="I104" t="s">
        <v>413</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25">
      <c r="A105" s="165"/>
      <c r="B105" s="7"/>
      <c r="C105" s="17"/>
      <c r="D105" s="17"/>
      <c r="E105" s="17"/>
      <c r="F105" s="26"/>
      <c r="G105" s="26"/>
      <c r="H105" s="26"/>
      <c r="I105" t="s">
        <v>812</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25">
      <c r="A106" s="165"/>
      <c r="B106" s="7"/>
      <c r="C106" s="17"/>
      <c r="D106" s="17"/>
      <c r="E106" s="17"/>
      <c r="F106" s="26"/>
      <c r="G106" s="92"/>
      <c r="H106" s="92"/>
      <c r="I106" t="s">
        <v>812</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25">
      <c r="A107" s="165"/>
      <c r="B107" s="7"/>
      <c r="C107" s="17"/>
      <c r="D107" s="17"/>
      <c r="E107" s="17"/>
      <c r="F107" s="26"/>
      <c r="G107" s="92"/>
      <c r="H107" s="92"/>
      <c r="I107" t="s">
        <v>812</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25">
      <c r="A108" s="165"/>
      <c r="B108" s="7"/>
      <c r="C108" s="17"/>
      <c r="D108" s="17"/>
      <c r="E108" s="17"/>
      <c r="F108" s="26"/>
      <c r="G108" s="92"/>
      <c r="H108" s="92"/>
      <c r="I108" t="s">
        <v>812</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25">
      <c r="A109" s="165"/>
      <c r="B109" s="7"/>
      <c r="C109" s="17"/>
      <c r="D109" s="17"/>
      <c r="E109" s="17"/>
      <c r="F109" s="26"/>
      <c r="G109" s="92"/>
      <c r="H109" s="92"/>
      <c r="I109" t="s">
        <v>812</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25">
      <c r="A110" s="165"/>
      <c r="B110" s="7"/>
      <c r="C110" s="17"/>
      <c r="D110" s="17"/>
      <c r="E110" s="17"/>
      <c r="F110" s="26"/>
      <c r="G110" s="92"/>
      <c r="H110" s="92"/>
      <c r="I110" t="s">
        <v>812</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25">
      <c r="A111" s="165"/>
      <c r="B111" s="7"/>
      <c r="C111" s="17"/>
      <c r="D111" s="17"/>
      <c r="E111" s="17"/>
      <c r="F111" s="26"/>
      <c r="G111" s="92"/>
      <c r="H111" s="92"/>
      <c r="I111" t="s">
        <v>812</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25">
      <c r="A112" s="165"/>
      <c r="B112" s="7"/>
      <c r="C112" s="17"/>
      <c r="D112" s="17"/>
      <c r="E112" s="17"/>
      <c r="F112" s="26"/>
      <c r="G112" s="92"/>
      <c r="H112" s="92"/>
      <c r="I112" t="s">
        <v>812</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25">
      <c r="A113" s="165"/>
      <c r="B113" s="7"/>
      <c r="C113" s="17"/>
      <c r="D113" s="17"/>
      <c r="E113" s="17"/>
      <c r="F113" s="26"/>
      <c r="G113" s="92"/>
      <c r="H113" s="92"/>
      <c r="I113" t="s">
        <v>812</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25">
      <c r="A114" s="165"/>
      <c r="B114" s="7"/>
      <c r="C114" s="17"/>
      <c r="D114" s="17"/>
      <c r="E114" s="17"/>
      <c r="F114" s="26"/>
      <c r="G114" s="92"/>
      <c r="H114" s="92"/>
      <c r="I114" t="s">
        <v>812</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25">
      <c r="A115" s="165"/>
      <c r="B115" s="7"/>
      <c r="C115" s="17"/>
      <c r="D115" s="17"/>
      <c r="E115" s="17"/>
      <c r="F115" s="26"/>
      <c r="G115" s="92"/>
      <c r="H115" s="92"/>
      <c r="I115" t="s">
        <v>812</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25">
      <c r="A116" s="165"/>
      <c r="B116" s="7"/>
      <c r="C116" s="17"/>
      <c r="D116" s="17"/>
      <c r="E116" s="17"/>
      <c r="F116" s="26"/>
      <c r="G116" s="92"/>
      <c r="H116" s="92"/>
      <c r="I116" t="s">
        <v>812</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25">
      <c r="A117" s="165"/>
      <c r="B117" s="7"/>
      <c r="C117" s="17"/>
      <c r="D117" s="17"/>
      <c r="E117" s="17"/>
      <c r="F117" s="26"/>
      <c r="G117" s="92"/>
      <c r="H117" s="92"/>
      <c r="I117" t="s">
        <v>812</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25">
      <c r="A118" s="165"/>
      <c r="B118" s="7"/>
      <c r="C118" s="17"/>
      <c r="D118" s="17"/>
      <c r="E118" s="17"/>
      <c r="F118" s="26"/>
      <c r="G118" s="92"/>
      <c r="H118" s="92"/>
      <c r="I118" t="s">
        <v>812</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25">
      <c r="A119" s="165"/>
      <c r="B119" s="7"/>
      <c r="C119" s="17"/>
      <c r="D119" s="17"/>
      <c r="E119" s="17"/>
      <c r="F119" s="26"/>
      <c r="G119" s="92"/>
      <c r="H119" s="92"/>
      <c r="I119" t="s">
        <v>812</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25">
      <c r="A120" s="165"/>
      <c r="B120" s="7"/>
      <c r="C120" s="17"/>
      <c r="D120" s="17"/>
      <c r="E120" s="17"/>
      <c r="F120" s="26"/>
      <c r="G120" s="92"/>
      <c r="H120" s="92"/>
      <c r="I120" t="s">
        <v>812</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25">
      <c r="A121" s="165"/>
      <c r="B121" s="7"/>
      <c r="C121" s="17"/>
      <c r="D121" s="17"/>
      <c r="E121" s="17"/>
      <c r="F121" s="26"/>
      <c r="G121" s="92"/>
      <c r="H121" s="92"/>
      <c r="I121" t="s">
        <v>812</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25">
      <c r="A122" s="165"/>
      <c r="B122" s="7"/>
      <c r="C122" s="17"/>
      <c r="D122" s="17"/>
      <c r="E122" s="17"/>
      <c r="F122" s="26"/>
      <c r="G122" s="26"/>
      <c r="H122" s="26"/>
      <c r="I122" t="s">
        <v>813</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25">
      <c r="A123" s="165"/>
      <c r="B123" s="7"/>
      <c r="C123" s="17"/>
      <c r="D123" s="17"/>
      <c r="E123" s="17"/>
      <c r="F123" s="26"/>
      <c r="G123" s="92"/>
      <c r="H123" s="92"/>
      <c r="I123" t="s">
        <v>813</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25">
      <c r="A124" s="165"/>
      <c r="B124" s="7"/>
      <c r="C124" s="17"/>
      <c r="D124" s="17"/>
      <c r="E124" s="17"/>
      <c r="F124" s="26"/>
      <c r="G124" s="92"/>
      <c r="H124" s="92"/>
      <c r="I124" t="s">
        <v>813</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25">
      <c r="A125" s="165"/>
      <c r="B125" s="7"/>
      <c r="C125" s="17"/>
      <c r="D125" s="17"/>
      <c r="E125" s="17"/>
      <c r="F125" s="26"/>
      <c r="G125" s="92"/>
      <c r="H125" s="92"/>
      <c r="I125" t="s">
        <v>813</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25">
      <c r="A126" s="165"/>
      <c r="B126" s="7"/>
      <c r="C126" s="17"/>
      <c r="D126" s="17"/>
      <c r="E126" s="17"/>
      <c r="F126" s="26"/>
      <c r="G126" s="92"/>
      <c r="H126" s="92"/>
      <c r="I126" t="s">
        <v>813</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25">
      <c r="A127" s="165"/>
      <c r="B127" s="7"/>
      <c r="C127" s="17"/>
      <c r="D127" s="17"/>
      <c r="E127" s="17"/>
      <c r="F127" s="26"/>
      <c r="G127" s="92"/>
      <c r="H127" s="92"/>
      <c r="I127" t="s">
        <v>813</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25">
      <c r="A128" s="165"/>
      <c r="B128" s="7"/>
      <c r="C128" s="17"/>
      <c r="D128" s="17"/>
      <c r="E128" s="17"/>
      <c r="F128" s="26"/>
      <c r="G128" s="92"/>
      <c r="H128" s="92"/>
      <c r="I128" t="s">
        <v>813</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25">
      <c r="A129" s="165"/>
      <c r="B129" s="7"/>
      <c r="C129" s="17"/>
      <c r="D129" s="17"/>
      <c r="E129" s="17"/>
      <c r="F129" s="26"/>
      <c r="G129" s="92"/>
      <c r="H129" s="92"/>
      <c r="I129" t="s">
        <v>813</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25">
      <c r="A130" s="165"/>
      <c r="B130" s="7"/>
      <c r="C130" s="17"/>
      <c r="D130" s="17"/>
      <c r="E130" s="17"/>
      <c r="F130" s="26"/>
      <c r="G130" s="92"/>
      <c r="H130" s="92"/>
      <c r="I130" t="s">
        <v>813</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25">
      <c r="A131" s="165"/>
      <c r="B131" s="7"/>
      <c r="C131" s="17"/>
      <c r="D131" s="17"/>
      <c r="E131" s="17"/>
      <c r="F131" s="26"/>
      <c r="G131" s="92"/>
      <c r="H131" s="92"/>
      <c r="I131" t="s">
        <v>813</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25">
      <c r="A132" s="165"/>
      <c r="B132" s="7"/>
      <c r="C132" s="17"/>
      <c r="D132" s="17"/>
      <c r="E132" s="17"/>
      <c r="F132" s="26"/>
      <c r="G132" s="92"/>
      <c r="H132" s="92"/>
      <c r="I132" t="s">
        <v>813</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25">
      <c r="A133" s="165"/>
      <c r="B133" s="7"/>
      <c r="C133" s="17"/>
      <c r="D133" s="17"/>
      <c r="E133" s="17"/>
      <c r="F133" s="26"/>
      <c r="G133" s="92"/>
      <c r="H133" s="92"/>
      <c r="I133" t="s">
        <v>813</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25">
      <c r="A134" s="165"/>
      <c r="B134" s="7"/>
      <c r="C134" s="17"/>
      <c r="D134" s="17"/>
      <c r="E134" s="17"/>
      <c r="F134" s="26"/>
      <c r="G134" s="92"/>
      <c r="H134" s="92"/>
      <c r="I134" t="s">
        <v>813</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25">
      <c r="A135" s="165"/>
      <c r="B135" s="7"/>
      <c r="C135" s="17"/>
      <c r="D135" s="17"/>
      <c r="E135" s="17"/>
      <c r="F135" s="26"/>
      <c r="G135" s="92"/>
      <c r="H135" s="92"/>
      <c r="I135" t="s">
        <v>813</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25">
      <c r="A136" s="165"/>
      <c r="B136" s="7"/>
      <c r="C136" s="17"/>
      <c r="D136" s="17"/>
      <c r="E136" s="17"/>
      <c r="F136" s="26"/>
      <c r="G136" s="92"/>
      <c r="H136" s="92"/>
      <c r="I136" t="s">
        <v>813</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25">
      <c r="A137" s="165"/>
      <c r="B137" s="7"/>
      <c r="C137" s="17"/>
      <c r="D137" s="17"/>
      <c r="E137" s="17"/>
      <c r="F137" s="26"/>
      <c r="G137" s="92"/>
      <c r="H137" s="92"/>
      <c r="I137" t="s">
        <v>813</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25">
      <c r="A138" s="165"/>
      <c r="B138" s="7"/>
      <c r="C138" s="17"/>
      <c r="D138" s="17"/>
      <c r="E138" s="17"/>
      <c r="F138" s="26"/>
      <c r="G138" s="92"/>
      <c r="H138" s="92"/>
      <c r="I138" t="s">
        <v>813</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25">
      <c r="A139" s="165"/>
      <c r="B139" s="7"/>
      <c r="C139" s="17"/>
      <c r="D139" s="17"/>
      <c r="E139" s="17"/>
      <c r="F139" s="26"/>
      <c r="G139" s="26"/>
      <c r="H139" s="26"/>
      <c r="I139" t="s">
        <v>814</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25">
      <c r="A140" s="165"/>
      <c r="B140" s="7"/>
      <c r="C140" s="17"/>
      <c r="D140" s="17"/>
      <c r="E140" s="17"/>
      <c r="F140" s="26"/>
      <c r="G140" s="92"/>
      <c r="H140" s="92"/>
      <c r="I140" t="s">
        <v>814</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25">
      <c r="A141" s="165"/>
      <c r="B141" s="7"/>
      <c r="C141" s="17"/>
      <c r="D141" s="17"/>
      <c r="E141" s="17"/>
      <c r="F141" s="26"/>
      <c r="G141" s="92"/>
      <c r="H141" s="92"/>
      <c r="I141" t="s">
        <v>814</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25">
      <c r="A142" s="165"/>
      <c r="B142" s="7"/>
      <c r="C142" s="17"/>
      <c r="D142" s="17"/>
      <c r="E142" s="17"/>
      <c r="F142" s="26"/>
      <c r="G142" s="92"/>
      <c r="H142" s="92"/>
      <c r="I142" t="s">
        <v>814</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25">
      <c r="A143" s="165"/>
      <c r="B143" s="7"/>
      <c r="C143" s="17"/>
      <c r="D143" s="17"/>
      <c r="E143" s="17"/>
      <c r="F143" s="26"/>
      <c r="G143" s="92"/>
      <c r="H143" s="92"/>
      <c r="I143" t="s">
        <v>814</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25">
      <c r="A144" s="165"/>
      <c r="B144" s="7"/>
      <c r="C144" s="17"/>
      <c r="D144" s="17"/>
      <c r="E144" s="17"/>
      <c r="F144" s="26"/>
      <c r="G144" s="92"/>
      <c r="H144" s="92"/>
      <c r="I144" t="s">
        <v>814</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25">
      <c r="A145" s="165"/>
      <c r="B145" s="7"/>
      <c r="C145" s="17"/>
      <c r="D145" s="17"/>
      <c r="E145" s="17"/>
      <c r="F145" s="26"/>
      <c r="G145" s="92"/>
      <c r="H145" s="92"/>
      <c r="I145" t="s">
        <v>814</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25">
      <c r="A146" s="165"/>
      <c r="B146" s="7"/>
      <c r="C146" s="17"/>
      <c r="D146" s="17"/>
      <c r="E146" s="17"/>
      <c r="F146" s="26"/>
      <c r="G146" s="92"/>
      <c r="H146" s="92"/>
      <c r="I146" t="s">
        <v>814</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25">
      <c r="A147" s="165"/>
      <c r="B147" s="7"/>
      <c r="C147" s="17"/>
      <c r="D147" s="17"/>
      <c r="E147" s="17"/>
      <c r="F147" s="26"/>
      <c r="G147" s="92"/>
      <c r="H147" s="92"/>
      <c r="I147" t="s">
        <v>814</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25">
      <c r="A148" s="165"/>
      <c r="B148" s="7"/>
      <c r="C148" s="17"/>
      <c r="D148" s="17"/>
      <c r="E148" s="17"/>
      <c r="F148" s="26"/>
      <c r="G148" s="92"/>
      <c r="H148" s="92"/>
      <c r="I148" t="s">
        <v>814</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25">
      <c r="A149" s="165"/>
      <c r="B149" s="7"/>
      <c r="C149" s="17"/>
      <c r="D149" s="17"/>
      <c r="E149" s="17"/>
      <c r="F149" s="26"/>
      <c r="G149" s="92"/>
      <c r="H149" s="92"/>
      <c r="I149" t="s">
        <v>814</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25">
      <c r="A150" s="165"/>
      <c r="B150" s="7"/>
      <c r="C150" s="17"/>
      <c r="D150" s="17"/>
      <c r="E150" s="17"/>
      <c r="F150" s="26"/>
      <c r="G150" s="92"/>
      <c r="H150" s="92"/>
      <c r="I150" t="s">
        <v>814</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25">
      <c r="A151" s="165"/>
      <c r="B151" s="7"/>
      <c r="C151" s="17"/>
      <c r="D151" s="17"/>
      <c r="E151" s="17"/>
      <c r="F151" s="26"/>
      <c r="G151" s="92"/>
      <c r="H151" s="92"/>
      <c r="I151" t="s">
        <v>814</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25">
      <c r="A152" s="165"/>
      <c r="B152" s="7"/>
      <c r="C152" s="17"/>
      <c r="D152" s="17"/>
      <c r="E152" s="17"/>
      <c r="F152" s="26"/>
      <c r="G152" s="92"/>
      <c r="H152" s="92"/>
      <c r="I152" t="s">
        <v>814</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25">
      <c r="A153" s="165"/>
      <c r="B153" s="7"/>
      <c r="C153" s="17"/>
      <c r="D153" s="17"/>
      <c r="E153" s="17"/>
      <c r="F153" s="26"/>
      <c r="G153" s="92"/>
      <c r="H153" s="92"/>
      <c r="I153" t="s">
        <v>814</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25">
      <c r="A154" s="165"/>
      <c r="B154" s="7"/>
      <c r="C154" s="17"/>
      <c r="D154" s="17"/>
      <c r="E154" s="17"/>
      <c r="F154" s="26"/>
      <c r="G154" s="92"/>
      <c r="H154" s="92"/>
      <c r="I154" t="s">
        <v>814</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25">
      <c r="A155" s="165"/>
      <c r="B155" s="7"/>
      <c r="C155" s="17"/>
      <c r="D155" s="17"/>
      <c r="E155" s="17"/>
      <c r="F155" s="26"/>
      <c r="G155" s="92"/>
      <c r="H155" s="92"/>
      <c r="I155" t="s">
        <v>814</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25">
      <c r="A156" s="165"/>
      <c r="B156" s="7"/>
      <c r="C156" s="17"/>
      <c r="D156" s="17"/>
      <c r="E156" s="17"/>
      <c r="F156" s="26"/>
      <c r="G156" s="26"/>
      <c r="H156" s="26"/>
      <c r="I156" t="s">
        <v>815</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25">
      <c r="A157" s="165"/>
      <c r="B157" s="7"/>
      <c r="C157" s="17"/>
      <c r="D157" s="17"/>
      <c r="E157" s="17"/>
      <c r="F157" s="26"/>
      <c r="G157" s="92"/>
      <c r="H157" s="92"/>
      <c r="I157" t="s">
        <v>815</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25">
      <c r="A158" s="165"/>
      <c r="B158" s="7"/>
      <c r="C158" s="17"/>
      <c r="D158" s="17"/>
      <c r="E158" s="17"/>
      <c r="F158" s="26"/>
      <c r="G158" s="92"/>
      <c r="H158" s="92"/>
      <c r="I158" t="s">
        <v>815</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25">
      <c r="A159" s="165"/>
      <c r="B159" s="7"/>
      <c r="C159" s="17"/>
      <c r="D159" s="17"/>
      <c r="E159" s="17"/>
      <c r="F159" s="26"/>
      <c r="G159" s="92"/>
      <c r="H159" s="92"/>
      <c r="I159" t="s">
        <v>815</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25">
      <c r="A160" s="165"/>
      <c r="B160" s="7"/>
      <c r="C160" s="17"/>
      <c r="D160" s="17"/>
      <c r="E160" s="17"/>
      <c r="F160" s="26"/>
      <c r="G160" s="92"/>
      <c r="H160" s="92"/>
      <c r="I160" t="s">
        <v>815</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25">
      <c r="A161" s="165"/>
      <c r="B161" s="7"/>
      <c r="C161" s="17"/>
      <c r="D161" s="17"/>
      <c r="E161" s="17"/>
      <c r="F161" s="26"/>
      <c r="G161" s="92"/>
      <c r="H161" s="92"/>
      <c r="I161" t="s">
        <v>815</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25">
      <c r="A162" s="165"/>
      <c r="B162" s="7"/>
      <c r="C162" s="17"/>
      <c r="D162" s="17"/>
      <c r="E162" s="17"/>
      <c r="F162" s="26"/>
      <c r="G162" s="92"/>
      <c r="H162" s="92"/>
      <c r="I162" t="s">
        <v>815</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25">
      <c r="A163" s="165"/>
      <c r="B163" s="7"/>
      <c r="C163" s="17"/>
      <c r="D163" s="17"/>
      <c r="E163" s="17"/>
      <c r="F163" s="26"/>
      <c r="G163" s="92"/>
      <c r="H163" s="92"/>
      <c r="I163" t="s">
        <v>815</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25">
      <c r="A164" s="165"/>
      <c r="B164" s="7"/>
      <c r="C164" s="17"/>
      <c r="D164" s="17"/>
      <c r="E164" s="17"/>
      <c r="F164" s="26"/>
      <c r="G164" s="92"/>
      <c r="H164" s="92"/>
      <c r="I164" t="s">
        <v>815</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25">
      <c r="A165" s="165"/>
      <c r="B165" s="7"/>
      <c r="C165" s="17"/>
      <c r="D165" s="17"/>
      <c r="E165" s="17"/>
      <c r="F165" s="26"/>
      <c r="G165" s="92"/>
      <c r="H165" s="92"/>
      <c r="I165" t="s">
        <v>815</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25">
      <c r="A166" s="165"/>
      <c r="B166" s="7"/>
      <c r="C166" s="17"/>
      <c r="D166" s="17"/>
      <c r="E166" s="17"/>
      <c r="F166" s="26"/>
      <c r="G166" s="92"/>
      <c r="H166" s="92"/>
      <c r="I166" t="s">
        <v>815</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25">
      <c r="A167" s="165"/>
      <c r="B167" s="7"/>
      <c r="C167" s="17"/>
      <c r="D167" s="17"/>
      <c r="E167" s="17"/>
      <c r="F167" s="26"/>
      <c r="G167" s="92"/>
      <c r="H167" s="92"/>
      <c r="I167" t="s">
        <v>815</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25">
      <c r="A168" s="165"/>
      <c r="B168" s="7"/>
      <c r="C168" s="17"/>
      <c r="D168" s="17"/>
      <c r="E168" s="17"/>
      <c r="F168" s="26"/>
      <c r="G168" s="92"/>
      <c r="H168" s="92"/>
      <c r="I168" t="s">
        <v>815</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25">
      <c r="A169" s="165"/>
      <c r="B169" s="7"/>
      <c r="C169" s="17"/>
      <c r="D169" s="17"/>
      <c r="E169" s="17"/>
      <c r="F169" s="26"/>
      <c r="G169" s="92"/>
      <c r="H169" s="92"/>
      <c r="I169" t="s">
        <v>815</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25">
      <c r="A170" s="165"/>
      <c r="B170" s="7"/>
      <c r="C170" s="17"/>
      <c r="D170" s="17"/>
      <c r="E170" s="17"/>
      <c r="F170" s="26"/>
      <c r="G170" s="92"/>
      <c r="H170" s="92"/>
      <c r="I170" t="s">
        <v>815</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25">
      <c r="A171" s="165"/>
      <c r="B171" s="7"/>
      <c r="C171" s="17"/>
      <c r="D171" s="17"/>
      <c r="E171" s="17"/>
      <c r="F171" s="26"/>
      <c r="G171" s="92"/>
      <c r="H171" s="92"/>
      <c r="I171" t="s">
        <v>815</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25">
      <c r="A172" s="165"/>
      <c r="B172" s="7"/>
      <c r="C172" s="17"/>
      <c r="D172" s="17"/>
      <c r="E172" s="17"/>
      <c r="F172" s="26"/>
      <c r="G172" s="92"/>
      <c r="H172" s="92"/>
      <c r="I172" t="s">
        <v>815</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25">
      <c r="A173" s="165"/>
      <c r="B173" s="7"/>
      <c r="C173" s="17"/>
      <c r="D173" s="17"/>
      <c r="E173" s="17"/>
      <c r="F173" s="26"/>
      <c r="G173" s="26"/>
      <c r="H173" s="26"/>
      <c r="I173" t="s">
        <v>816</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25">
      <c r="A174" s="165"/>
      <c r="B174" s="7"/>
      <c r="C174" s="17"/>
      <c r="D174" s="17"/>
      <c r="E174" s="17"/>
      <c r="F174" s="26"/>
      <c r="G174" s="92"/>
      <c r="H174" s="92"/>
      <c r="I174" t="s">
        <v>816</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25">
      <c r="A175" s="165"/>
      <c r="B175" s="7"/>
      <c r="C175" s="17"/>
      <c r="D175" s="17"/>
      <c r="E175" s="17"/>
      <c r="F175" s="26"/>
      <c r="G175" s="92"/>
      <c r="H175" s="92"/>
      <c r="I175" t="s">
        <v>816</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25">
      <c r="A176" s="165"/>
      <c r="B176" s="7"/>
      <c r="C176" s="17"/>
      <c r="D176" s="17"/>
      <c r="E176" s="17"/>
      <c r="F176" s="26"/>
      <c r="G176" s="92"/>
      <c r="H176" s="92"/>
      <c r="I176" t="s">
        <v>816</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25">
      <c r="A177" s="165"/>
      <c r="B177" s="7"/>
      <c r="C177" s="17"/>
      <c r="D177" s="17"/>
      <c r="E177" s="17"/>
      <c r="F177" s="26"/>
      <c r="G177" s="92"/>
      <c r="H177" s="92"/>
      <c r="I177" t="s">
        <v>816</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25">
      <c r="A178" s="165"/>
      <c r="B178" s="7"/>
      <c r="C178" s="17"/>
      <c r="D178" s="17"/>
      <c r="E178" s="17"/>
      <c r="F178" s="26"/>
      <c r="G178" s="92"/>
      <c r="H178" s="92"/>
      <c r="I178" t="s">
        <v>816</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25">
      <c r="A179" s="165"/>
      <c r="B179" s="7"/>
      <c r="C179" s="17"/>
      <c r="D179" s="17"/>
      <c r="E179" s="17"/>
      <c r="F179" s="26"/>
      <c r="G179" s="92"/>
      <c r="H179" s="92"/>
      <c r="I179" t="s">
        <v>816</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25">
      <c r="A180" s="165"/>
      <c r="B180" s="7"/>
      <c r="C180" s="17"/>
      <c r="D180" s="17"/>
      <c r="E180" s="17"/>
      <c r="F180" s="26"/>
      <c r="G180" s="92"/>
      <c r="H180" s="92"/>
      <c r="I180" t="s">
        <v>816</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25">
      <c r="A181" s="165"/>
      <c r="B181" s="7"/>
      <c r="C181" s="17"/>
      <c r="D181" s="17"/>
      <c r="E181" s="17"/>
      <c r="F181" s="26"/>
      <c r="G181" s="92"/>
      <c r="H181" s="92"/>
      <c r="I181" t="s">
        <v>816</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25">
      <c r="A182" s="165"/>
      <c r="B182" s="7"/>
      <c r="C182" s="17"/>
      <c r="D182" s="17"/>
      <c r="E182" s="17"/>
      <c r="F182" s="26"/>
      <c r="G182" s="92"/>
      <c r="H182" s="92"/>
      <c r="I182" t="s">
        <v>816</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25">
      <c r="A183" s="165"/>
      <c r="B183" s="7"/>
      <c r="C183" s="17"/>
      <c r="D183" s="17"/>
      <c r="E183" s="17"/>
      <c r="F183" s="26"/>
      <c r="G183" s="92"/>
      <c r="H183" s="92"/>
      <c r="I183" t="s">
        <v>816</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25">
      <c r="A184" s="165"/>
      <c r="B184" s="7"/>
      <c r="C184" s="17"/>
      <c r="D184" s="17"/>
      <c r="E184" s="17"/>
      <c r="F184" s="26"/>
      <c r="G184" s="92"/>
      <c r="H184" s="92"/>
      <c r="I184" t="s">
        <v>816</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25">
      <c r="A185" s="165"/>
      <c r="B185" s="7"/>
      <c r="C185" s="17"/>
      <c r="D185" s="17"/>
      <c r="E185" s="17"/>
      <c r="F185" s="26"/>
      <c r="G185" s="92"/>
      <c r="H185" s="92"/>
      <c r="I185" t="s">
        <v>816</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25">
      <c r="A186" s="165"/>
      <c r="B186" s="7"/>
      <c r="C186" s="17"/>
      <c r="D186" s="17"/>
      <c r="E186" s="17"/>
      <c r="F186" s="26"/>
      <c r="G186" s="92"/>
      <c r="H186" s="92"/>
      <c r="I186" t="s">
        <v>816</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25">
      <c r="A187" s="165"/>
      <c r="B187" s="7"/>
      <c r="C187" s="17"/>
      <c r="D187" s="17"/>
      <c r="E187" s="17"/>
      <c r="F187" s="26"/>
      <c r="G187" s="92"/>
      <c r="H187" s="92"/>
      <c r="I187" t="s">
        <v>816</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25">
      <c r="A188" s="165"/>
      <c r="B188" s="7"/>
      <c r="C188" s="17"/>
      <c r="D188" s="17"/>
      <c r="E188" s="17"/>
      <c r="F188" s="26"/>
      <c r="G188" s="92"/>
      <c r="H188" s="92"/>
      <c r="I188" t="s">
        <v>816</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25">
      <c r="A189" s="165"/>
      <c r="B189" s="7"/>
      <c r="C189" s="17"/>
      <c r="D189" s="17"/>
      <c r="E189" s="17"/>
      <c r="F189" s="26"/>
      <c r="G189" s="92"/>
      <c r="H189" s="92"/>
      <c r="I189" t="s">
        <v>816</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25">
      <c r="A190" s="165"/>
      <c r="B190" s="7"/>
      <c r="C190" s="17"/>
      <c r="D190" s="17"/>
      <c r="E190" s="17"/>
      <c r="F190" s="26"/>
      <c r="G190" s="26"/>
      <c r="H190" s="26"/>
      <c r="I190" t="s">
        <v>817</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25">
      <c r="A191" s="165"/>
      <c r="B191" s="7"/>
      <c r="C191" s="17"/>
      <c r="D191" s="17"/>
      <c r="E191" s="17"/>
      <c r="F191" s="26"/>
      <c r="G191" s="92"/>
      <c r="H191" s="92"/>
      <c r="I191" t="s">
        <v>817</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25">
      <c r="A192" s="165"/>
      <c r="B192" s="7"/>
      <c r="C192" s="17"/>
      <c r="D192" s="17"/>
      <c r="E192" s="17"/>
      <c r="F192" s="26"/>
      <c r="G192" s="92"/>
      <c r="H192" s="92"/>
      <c r="I192" t="s">
        <v>817</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25">
      <c r="A193" s="165"/>
      <c r="B193" s="7"/>
      <c r="C193" s="17"/>
      <c r="D193" s="17"/>
      <c r="E193" s="17"/>
      <c r="F193" s="26"/>
      <c r="G193" s="92"/>
      <c r="H193" s="92"/>
      <c r="I193" t="s">
        <v>817</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25">
      <c r="A194" s="165"/>
      <c r="B194" s="7"/>
      <c r="C194" s="17"/>
      <c r="D194" s="17"/>
      <c r="E194" s="17"/>
      <c r="F194" s="26"/>
      <c r="G194" s="92"/>
      <c r="H194" s="92"/>
      <c r="I194" t="s">
        <v>817</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25">
      <c r="A195" s="165"/>
      <c r="B195" s="7"/>
      <c r="C195" s="17"/>
      <c r="D195" s="17"/>
      <c r="E195" s="17"/>
      <c r="F195" s="26"/>
      <c r="G195" s="92"/>
      <c r="H195" s="92"/>
      <c r="I195" t="s">
        <v>817</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25">
      <c r="A196" s="165"/>
      <c r="B196" s="7"/>
      <c r="C196" s="17"/>
      <c r="D196" s="17"/>
      <c r="E196" s="17"/>
      <c r="F196" s="26"/>
      <c r="G196" s="92"/>
      <c r="H196" s="92"/>
      <c r="I196" t="s">
        <v>817</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25">
      <c r="A197" s="165"/>
      <c r="B197" s="7"/>
      <c r="C197" s="17"/>
      <c r="D197" s="17"/>
      <c r="E197" s="17"/>
      <c r="F197" s="26"/>
      <c r="G197" s="92"/>
      <c r="H197" s="92"/>
      <c r="I197" t="s">
        <v>817</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25">
      <c r="A198" s="165"/>
      <c r="B198" s="7"/>
      <c r="C198" s="17"/>
      <c r="D198" s="17"/>
      <c r="E198" s="17"/>
      <c r="F198" s="26"/>
      <c r="G198" s="92"/>
      <c r="H198" s="92"/>
      <c r="I198" t="s">
        <v>817</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25">
      <c r="A199" s="165"/>
      <c r="B199" s="7"/>
      <c r="C199" s="17"/>
      <c r="D199" s="17"/>
      <c r="E199" s="17"/>
      <c r="F199" s="26"/>
      <c r="G199" s="92"/>
      <c r="H199" s="92"/>
      <c r="I199" t="s">
        <v>817</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25">
      <c r="A200" s="165"/>
      <c r="B200" s="7"/>
      <c r="C200" s="17"/>
      <c r="D200" s="17"/>
      <c r="E200" s="17"/>
      <c r="F200" s="26"/>
      <c r="G200" s="92"/>
      <c r="H200" s="92"/>
      <c r="I200" t="s">
        <v>817</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25">
      <c r="A201" s="165"/>
      <c r="B201" s="7"/>
      <c r="C201" s="17"/>
      <c r="D201" s="17"/>
      <c r="E201" s="17"/>
      <c r="F201" s="26"/>
      <c r="G201" s="92"/>
      <c r="H201" s="92"/>
      <c r="I201" t="s">
        <v>817</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25">
      <c r="A202" s="165"/>
      <c r="B202" s="7"/>
      <c r="C202" s="17"/>
      <c r="D202" s="17"/>
      <c r="E202" s="17"/>
      <c r="F202" s="26"/>
      <c r="G202" s="92"/>
      <c r="H202" s="92"/>
      <c r="I202" t="s">
        <v>817</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25">
      <c r="A203" s="165"/>
      <c r="B203" s="7"/>
      <c r="C203" s="17"/>
      <c r="D203" s="17"/>
      <c r="E203" s="17"/>
      <c r="F203" s="26"/>
      <c r="G203" s="92"/>
      <c r="H203" s="92"/>
      <c r="I203" t="s">
        <v>817</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25">
      <c r="A204" s="165"/>
      <c r="B204" s="7"/>
      <c r="C204" s="17"/>
      <c r="D204" s="17"/>
      <c r="E204" s="17"/>
      <c r="F204" s="26"/>
      <c r="G204" s="92"/>
      <c r="H204" s="92"/>
      <c r="I204" t="s">
        <v>817</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25">
      <c r="A205" s="165"/>
      <c r="B205" s="7"/>
      <c r="C205" s="17"/>
      <c r="D205" s="17"/>
      <c r="E205" s="17"/>
      <c r="F205" s="26"/>
      <c r="G205" s="92"/>
      <c r="H205" s="92"/>
      <c r="I205" t="s">
        <v>817</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25">
      <c r="A206" s="165"/>
      <c r="B206" s="7"/>
      <c r="C206" s="17"/>
      <c r="D206" s="17"/>
      <c r="E206" s="17"/>
      <c r="F206" s="26"/>
      <c r="G206" s="92"/>
      <c r="H206" s="92"/>
      <c r="I206" t="s">
        <v>817</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25">
      <c r="A207" s="165"/>
      <c r="B207" s="7"/>
      <c r="C207" s="17"/>
      <c r="D207" s="17"/>
      <c r="E207" s="17"/>
      <c r="F207" s="26"/>
      <c r="G207" s="26"/>
      <c r="H207" s="26"/>
      <c r="I207" t="s">
        <v>818</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25">
      <c r="A208" s="165"/>
      <c r="B208" s="7"/>
      <c r="C208" s="17"/>
      <c r="D208" s="17"/>
      <c r="E208" s="17"/>
      <c r="F208" s="26"/>
      <c r="G208" s="92"/>
      <c r="H208" s="92"/>
      <c r="I208" t="s">
        <v>818</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25">
      <c r="A209" s="165"/>
      <c r="B209" s="7"/>
      <c r="C209" s="17"/>
      <c r="D209" s="17"/>
      <c r="E209" s="17"/>
      <c r="F209" s="26"/>
      <c r="G209" s="92"/>
      <c r="H209" s="92"/>
      <c r="I209" t="s">
        <v>818</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25">
      <c r="A210" s="165"/>
      <c r="B210" s="7"/>
      <c r="C210" s="17"/>
      <c r="D210" s="17"/>
      <c r="E210" s="17"/>
      <c r="F210" s="26"/>
      <c r="G210" s="92"/>
      <c r="H210" s="92"/>
      <c r="I210" t="s">
        <v>818</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25">
      <c r="A211" s="165"/>
      <c r="B211" s="7"/>
      <c r="C211" s="17"/>
      <c r="D211" s="17"/>
      <c r="E211" s="17"/>
      <c r="F211" s="26"/>
      <c r="G211" s="92"/>
      <c r="H211" s="92"/>
      <c r="I211" t="s">
        <v>818</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25">
      <c r="A212" s="165"/>
      <c r="B212" s="7"/>
      <c r="C212" s="17"/>
      <c r="D212" s="17"/>
      <c r="E212" s="17"/>
      <c r="F212" s="26"/>
      <c r="G212" s="92"/>
      <c r="H212" s="92"/>
      <c r="I212" t="s">
        <v>818</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25">
      <c r="A213" s="165"/>
      <c r="B213" s="7"/>
      <c r="C213" s="17"/>
      <c r="D213" s="17"/>
      <c r="E213" s="17"/>
      <c r="F213" s="26"/>
      <c r="G213" s="92"/>
      <c r="H213" s="92"/>
      <c r="I213" t="s">
        <v>818</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25">
      <c r="A214" s="165"/>
      <c r="B214" s="7"/>
      <c r="C214" s="17"/>
      <c r="D214" s="17"/>
      <c r="E214" s="17"/>
      <c r="F214" s="26"/>
      <c r="G214" s="92"/>
      <c r="H214" s="92"/>
      <c r="I214" t="s">
        <v>818</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25">
      <c r="A215" s="165"/>
      <c r="B215" s="7"/>
      <c r="C215" s="17"/>
      <c r="D215" s="17"/>
      <c r="E215" s="17"/>
      <c r="F215" s="26"/>
      <c r="G215" s="92"/>
      <c r="H215" s="92"/>
      <c r="I215" t="s">
        <v>818</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25">
      <c r="A216" s="165"/>
      <c r="B216" s="7"/>
      <c r="C216" s="17"/>
      <c r="D216" s="17"/>
      <c r="E216" s="17"/>
      <c r="F216" s="26"/>
      <c r="G216" s="92"/>
      <c r="H216" s="92"/>
      <c r="I216" t="s">
        <v>818</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25">
      <c r="A217" s="165"/>
      <c r="B217" s="7"/>
      <c r="C217" s="17"/>
      <c r="D217" s="17"/>
      <c r="E217" s="17"/>
      <c r="F217" s="26"/>
      <c r="G217" s="92"/>
      <c r="H217" s="92"/>
      <c r="I217" t="s">
        <v>818</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25">
      <c r="A218" s="165"/>
      <c r="B218" s="7"/>
      <c r="C218" s="17"/>
      <c r="D218" s="17"/>
      <c r="E218" s="17"/>
      <c r="F218" s="26"/>
      <c r="G218" s="92"/>
      <c r="H218" s="92"/>
      <c r="I218" t="s">
        <v>818</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25">
      <c r="A219" s="165"/>
      <c r="B219" s="7"/>
      <c r="C219" s="17"/>
      <c r="D219" s="17"/>
      <c r="E219" s="17"/>
      <c r="F219" s="26"/>
      <c r="G219" s="92"/>
      <c r="H219" s="92"/>
      <c r="I219" t="s">
        <v>818</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25">
      <c r="A220" s="165"/>
      <c r="B220" s="7"/>
      <c r="C220" s="17"/>
      <c r="D220" s="17"/>
      <c r="E220" s="17"/>
      <c r="F220" s="26"/>
      <c r="G220" s="92"/>
      <c r="H220" s="92"/>
      <c r="I220" t="s">
        <v>818</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25">
      <c r="A221" s="165"/>
      <c r="B221" s="7"/>
      <c r="C221" s="17"/>
      <c r="D221" s="17"/>
      <c r="E221" s="17"/>
      <c r="F221" s="26"/>
      <c r="G221" s="92"/>
      <c r="H221" s="92"/>
      <c r="I221" t="s">
        <v>818</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25">
      <c r="A222" s="165"/>
      <c r="B222" s="7"/>
      <c r="C222" s="17"/>
      <c r="D222" s="17"/>
      <c r="E222" s="17"/>
      <c r="F222" s="26"/>
      <c r="G222" s="92"/>
      <c r="H222" s="92"/>
      <c r="I222" t="s">
        <v>818</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25">
      <c r="A223" s="165"/>
      <c r="B223" s="7"/>
      <c r="C223" s="17"/>
      <c r="D223" s="17"/>
      <c r="E223" s="17"/>
      <c r="F223" s="26"/>
      <c r="G223" s="92"/>
      <c r="H223" s="92"/>
      <c r="I223" t="s">
        <v>818</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25">
      <c r="A224" s="165"/>
      <c r="B224" s="7"/>
      <c r="C224" s="17"/>
      <c r="D224" s="17"/>
      <c r="E224" s="17"/>
      <c r="F224" s="26"/>
      <c r="G224" s="26"/>
      <c r="H224" s="26"/>
      <c r="I224" t="s">
        <v>819</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25">
      <c r="A225" s="165"/>
      <c r="B225" s="7"/>
      <c r="C225" s="17"/>
      <c r="D225" s="17"/>
      <c r="E225" s="17"/>
      <c r="F225" s="26"/>
      <c r="G225" s="92"/>
      <c r="H225" s="92"/>
      <c r="I225" t="s">
        <v>819</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25">
      <c r="A226" s="165"/>
      <c r="B226" s="7"/>
      <c r="C226" s="17"/>
      <c r="D226" s="17"/>
      <c r="E226" s="17"/>
      <c r="F226" s="26"/>
      <c r="G226" s="92"/>
      <c r="H226" s="92"/>
      <c r="I226" t="s">
        <v>819</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25">
      <c r="A227" s="165"/>
      <c r="B227" s="7"/>
      <c r="C227" s="17"/>
      <c r="D227" s="17"/>
      <c r="E227" s="17"/>
      <c r="F227" s="26"/>
      <c r="G227" s="92"/>
      <c r="H227" s="92"/>
      <c r="I227" t="s">
        <v>819</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25">
      <c r="A228" s="165"/>
      <c r="B228" s="7"/>
      <c r="C228" s="17"/>
      <c r="D228" s="17"/>
      <c r="E228" s="17"/>
      <c r="F228" s="26"/>
      <c r="G228" s="92"/>
      <c r="H228" s="92"/>
      <c r="I228" t="s">
        <v>819</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25">
      <c r="A229" s="165"/>
      <c r="B229" s="7"/>
      <c r="C229" s="17"/>
      <c r="D229" s="17"/>
      <c r="E229" s="17"/>
      <c r="F229" s="26"/>
      <c r="G229" s="92"/>
      <c r="H229" s="92"/>
      <c r="I229" t="s">
        <v>819</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25">
      <c r="A230" s="165"/>
      <c r="B230" s="7"/>
      <c r="C230" s="17"/>
      <c r="D230" s="17"/>
      <c r="E230" s="17"/>
      <c r="F230" s="26"/>
      <c r="G230" s="92"/>
      <c r="H230" s="92"/>
      <c r="I230" t="s">
        <v>819</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25">
      <c r="A231" s="165"/>
      <c r="B231" s="7"/>
      <c r="C231" s="17"/>
      <c r="D231" s="17"/>
      <c r="E231" s="17"/>
      <c r="F231" s="26"/>
      <c r="G231" s="92"/>
      <c r="H231" s="92"/>
      <c r="I231" t="s">
        <v>819</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25">
      <c r="A232" s="165"/>
      <c r="B232" s="7"/>
      <c r="C232" s="17"/>
      <c r="D232" s="17"/>
      <c r="E232" s="17"/>
      <c r="F232" s="26"/>
      <c r="G232" s="92"/>
      <c r="H232" s="92"/>
      <c r="I232" t="s">
        <v>819</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25">
      <c r="A233" s="165"/>
      <c r="B233" s="7"/>
      <c r="C233" s="17"/>
      <c r="D233" s="17"/>
      <c r="E233" s="17"/>
      <c r="F233" s="26"/>
      <c r="G233" s="92"/>
      <c r="H233" s="92"/>
      <c r="I233" t="s">
        <v>819</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25">
      <c r="A234" s="165"/>
      <c r="B234" s="7"/>
      <c r="C234" s="17"/>
      <c r="D234" s="17"/>
      <c r="E234" s="17"/>
      <c r="F234" s="26"/>
      <c r="G234" s="92"/>
      <c r="H234" s="92"/>
      <c r="I234" t="s">
        <v>819</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25">
      <c r="A235" s="165"/>
      <c r="B235" s="7"/>
      <c r="C235" s="17"/>
      <c r="D235" s="17"/>
      <c r="E235" s="17"/>
      <c r="F235" s="26"/>
      <c r="G235" s="92"/>
      <c r="H235" s="92"/>
      <c r="I235" t="s">
        <v>819</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25">
      <c r="A236" s="165"/>
      <c r="B236" s="7"/>
      <c r="C236" s="17"/>
      <c r="D236" s="17"/>
      <c r="E236" s="17"/>
      <c r="F236" s="26"/>
      <c r="G236" s="92"/>
      <c r="H236" s="92"/>
      <c r="I236" t="s">
        <v>819</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25">
      <c r="A237" s="165"/>
      <c r="B237" s="7"/>
      <c r="C237" s="17"/>
      <c r="D237" s="17"/>
      <c r="E237" s="17"/>
      <c r="F237" s="26"/>
      <c r="G237" s="92"/>
      <c r="H237" s="92"/>
      <c r="I237" t="s">
        <v>819</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25">
      <c r="A238" s="165"/>
      <c r="B238" s="7"/>
      <c r="C238" s="17"/>
      <c r="D238" s="17"/>
      <c r="E238" s="17"/>
      <c r="F238" s="26"/>
      <c r="G238" s="92"/>
      <c r="H238" s="92"/>
      <c r="I238" t="s">
        <v>819</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25">
      <c r="A239" s="165"/>
      <c r="B239" s="7"/>
      <c r="C239" s="17"/>
      <c r="D239" s="17"/>
      <c r="E239" s="17"/>
      <c r="F239" s="26"/>
      <c r="G239" s="92"/>
      <c r="H239" s="92"/>
      <c r="I239" t="s">
        <v>819</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25">
      <c r="A240" s="165"/>
      <c r="B240" s="7"/>
      <c r="C240" s="17"/>
      <c r="D240" s="17"/>
      <c r="E240" s="17"/>
      <c r="F240" s="26"/>
      <c r="G240" s="92"/>
      <c r="H240" s="92"/>
      <c r="I240" t="s">
        <v>819</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2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25">
      <c r="A242" s="165"/>
      <c r="B242" s="7"/>
      <c r="C242" s="17"/>
      <c r="D242" s="17"/>
      <c r="E242" s="17"/>
      <c r="F242" s="17"/>
      <c r="G242" s="138" t="s">
        <v>959</v>
      </c>
      <c r="H242" s="17"/>
      <c r="I242" s="17"/>
      <c r="J242" s="23"/>
      <c r="K242" s="23" t="s">
        <v>390</v>
      </c>
      <c r="L242" s="23" t="s">
        <v>391</v>
      </c>
      <c r="M242" s="23" t="s">
        <v>393</v>
      </c>
      <c r="N242" s="23" t="s">
        <v>394</v>
      </c>
      <c r="O242" s="23" t="s">
        <v>395</v>
      </c>
      <c r="P242" s="23" t="s">
        <v>397</v>
      </c>
      <c r="Q242" s="23" t="s">
        <v>909</v>
      </c>
      <c r="R242" s="23" t="s">
        <v>910</v>
      </c>
      <c r="S242" s="23" t="s">
        <v>1201</v>
      </c>
      <c r="T242" s="23"/>
      <c r="U242" s="23"/>
      <c r="V242" s="22"/>
      <c r="W242" s="16"/>
      <c r="X242" s="8"/>
    </row>
    <row r="243" spans="1:24" x14ac:dyDescent="0.2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2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2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2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2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2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2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2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2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2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2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2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2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2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2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2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2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2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2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126</v>
      </c>
      <c r="X261" s="8"/>
    </row>
    <row r="262" spans="1:24" x14ac:dyDescent="0.2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75" thickBot="1" x14ac:dyDescent="0.3">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2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25">
      <c r="A265" s="165"/>
      <c r="B265" s="7"/>
      <c r="C265" s="12"/>
      <c r="D265" s="12">
        <v>2167.88</v>
      </c>
      <c r="E265" s="12" t="s">
        <v>1</v>
      </c>
      <c r="F265" s="13"/>
      <c r="G265" s="14" t="s">
        <v>954</v>
      </c>
      <c r="H265" s="13"/>
      <c r="I265" s="13"/>
      <c r="J265" s="13"/>
      <c r="K265" s="13"/>
      <c r="L265" s="13"/>
      <c r="M265" s="13"/>
      <c r="N265" s="13"/>
      <c r="O265" s="13"/>
      <c r="P265" s="13"/>
      <c r="Q265" s="13"/>
      <c r="R265" s="13"/>
      <c r="S265" s="15"/>
      <c r="T265" s="76"/>
      <c r="U265" s="108"/>
      <c r="V265" s="108"/>
      <c r="W265" s="16"/>
      <c r="X265" s="8"/>
    </row>
    <row r="266" spans="1:24" x14ac:dyDescent="0.2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2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2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25">
      <c r="A269" s="165"/>
      <c r="B269" s="7"/>
      <c r="C269" s="17"/>
      <c r="D269" s="17"/>
      <c r="E269" s="17"/>
      <c r="F269" s="17"/>
      <c r="G269" s="138"/>
      <c r="H269" s="17"/>
      <c r="I269" s="17"/>
      <c r="J269" s="23" t="s">
        <v>773</v>
      </c>
      <c r="K269" s="23" t="s">
        <v>398</v>
      </c>
      <c r="L269" s="23" t="s">
        <v>142</v>
      </c>
      <c r="M269" s="23" t="s">
        <v>143</v>
      </c>
      <c r="N269" s="23" t="s">
        <v>144</v>
      </c>
      <c r="O269" s="23" t="s">
        <v>145</v>
      </c>
      <c r="P269" s="23" t="s">
        <v>146</v>
      </c>
      <c r="Q269" s="23" t="s">
        <v>147</v>
      </c>
      <c r="R269" s="23" t="s">
        <v>148</v>
      </c>
      <c r="S269" s="23" t="s">
        <v>149</v>
      </c>
      <c r="T269" s="23" t="s">
        <v>150</v>
      </c>
      <c r="U269" s="23"/>
      <c r="V269" s="22"/>
      <c r="W269" s="16"/>
      <c r="X269" s="8"/>
    </row>
    <row r="270" spans="1:24" x14ac:dyDescent="0.25">
      <c r="A270" s="165"/>
      <c r="B270" s="7"/>
      <c r="C270" s="17"/>
      <c r="D270" s="17"/>
      <c r="E270" s="17"/>
      <c r="F270" s="17"/>
      <c r="G270" s="46" t="s">
        <v>469</v>
      </c>
      <c r="H270" s="17"/>
      <c r="I270" s="17"/>
      <c r="J270" s="23"/>
      <c r="K270" s="23" t="s">
        <v>469</v>
      </c>
      <c r="L270" s="23" t="s">
        <v>469</v>
      </c>
      <c r="M270" s="23" t="s">
        <v>469</v>
      </c>
      <c r="N270" s="23" t="s">
        <v>469</v>
      </c>
      <c r="O270" s="23" t="s">
        <v>469</v>
      </c>
      <c r="P270" s="23" t="s">
        <v>469</v>
      </c>
      <c r="Q270" s="23" t="s">
        <v>469</v>
      </c>
      <c r="R270" s="23" t="s">
        <v>469</v>
      </c>
      <c r="S270" s="23" t="s">
        <v>469</v>
      </c>
      <c r="T270" s="23" t="s">
        <v>469</v>
      </c>
      <c r="U270" s="23"/>
      <c r="V270" s="22"/>
      <c r="W270" s="16"/>
      <c r="X270" s="8"/>
    </row>
    <row r="271" spans="1:24" x14ac:dyDescent="0.2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2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2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2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2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2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2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2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2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2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2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2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2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2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2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2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2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2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25">
      <c r="A289" s="104"/>
      <c r="B289" s="97"/>
      <c r="C289" s="17"/>
      <c r="D289" s="17"/>
      <c r="E289" s="17"/>
      <c r="F289" s="17"/>
      <c r="G289" s="627" t="s">
        <v>963</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25">
      <c r="A290" s="104"/>
      <c r="B290" s="97"/>
      <c r="C290" s="17"/>
      <c r="D290" s="17"/>
      <c r="E290" s="17"/>
      <c r="F290" s="13"/>
      <c r="G290" s="146"/>
      <c r="H290" s="147"/>
      <c r="J290" s="120" t="s">
        <v>962</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2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25">
      <c r="A292" s="104"/>
      <c r="B292" s="97"/>
      <c r="C292" s="17"/>
      <c r="D292" s="17"/>
      <c r="E292" s="17"/>
      <c r="F292" s="13"/>
      <c r="G292" s="82" t="s">
        <v>769</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25">
      <c r="A293" s="104"/>
      <c r="B293" s="97"/>
      <c r="C293" s="12" t="s">
        <v>124</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25">
      <c r="A294" s="165"/>
      <c r="B294" s="7"/>
      <c r="C294" s="17"/>
      <c r="D294" s="17"/>
      <c r="E294" s="17"/>
      <c r="F294" s="17"/>
      <c r="G294" s="53" t="s">
        <v>968</v>
      </c>
      <c r="H294" s="17"/>
      <c r="I294" s="17"/>
      <c r="J294" s="17"/>
      <c r="K294" s="17"/>
      <c r="L294" s="22"/>
      <c r="M294" s="22"/>
      <c r="N294" s="22"/>
      <c r="O294" s="22"/>
      <c r="P294" s="22"/>
      <c r="Q294" s="22"/>
      <c r="R294" s="22"/>
      <c r="S294" s="22"/>
      <c r="T294" s="22"/>
      <c r="U294" s="22"/>
      <c r="V294" s="22"/>
      <c r="W294" s="16"/>
      <c r="X294" s="8"/>
    </row>
    <row r="295" spans="1:54" x14ac:dyDescent="0.2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2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2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2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2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2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2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2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2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2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2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2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2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2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2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2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2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2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2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2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2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126</v>
      </c>
      <c r="X315" s="8"/>
    </row>
    <row r="316" spans="1:24" x14ac:dyDescent="0.2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75" thickBot="1" x14ac:dyDescent="0.3">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2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25">
      <c r="A319" s="165"/>
      <c r="B319" s="7"/>
      <c r="C319" s="12"/>
      <c r="D319" s="12">
        <v>0</v>
      </c>
      <c r="E319" s="12" t="s">
        <v>1</v>
      </c>
      <c r="F319" s="13"/>
      <c r="G319" s="14" t="s">
        <v>955</v>
      </c>
      <c r="H319" s="13"/>
      <c r="I319" s="13"/>
      <c r="J319" s="13"/>
      <c r="K319" s="13"/>
      <c r="L319" s="13"/>
      <c r="M319" s="13"/>
      <c r="O319" s="13"/>
      <c r="P319" s="13"/>
      <c r="Q319" s="13"/>
      <c r="R319" s="13"/>
      <c r="S319" s="15"/>
      <c r="T319" s="76"/>
      <c r="U319" s="108"/>
      <c r="V319" s="108"/>
      <c r="W319" s="16"/>
      <c r="X319" s="8"/>
    </row>
    <row r="320" spans="1:24" x14ac:dyDescent="0.25">
      <c r="A320" s="165"/>
      <c r="B320" s="7"/>
      <c r="C320" s="12"/>
      <c r="D320" s="12" t="b">
        <f>OR(ISNA(VLOOKUP(G319,Index_Table_Names,1,FALSE)),G319="")</f>
        <v>0</v>
      </c>
      <c r="E320" s="17"/>
      <c r="F320" s="13"/>
      <c r="G320" s="13" t="s">
        <v>953</v>
      </c>
      <c r="H320" s="76"/>
      <c r="I320" s="13"/>
      <c r="J320" s="13"/>
      <c r="L320" s="13"/>
      <c r="M320" s="13"/>
      <c r="O320" s="13"/>
      <c r="P320" s="13"/>
      <c r="Q320" s="13"/>
      <c r="R320" s="13"/>
      <c r="S320" s="15"/>
      <c r="T320" s="109"/>
      <c r="U320" s="108"/>
      <c r="V320" s="108"/>
      <c r="W320" s="16"/>
      <c r="X320" s="8"/>
    </row>
    <row r="321" spans="1:24" x14ac:dyDescent="0.2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2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25">
      <c r="A323" s="165"/>
      <c r="B323" s="7"/>
      <c r="C323" s="17"/>
      <c r="D323" s="17"/>
      <c r="E323" s="17"/>
      <c r="F323" s="17"/>
      <c r="G323" s="53" t="s">
        <v>973</v>
      </c>
      <c r="H323" s="17"/>
      <c r="I323" s="17"/>
      <c r="J323" s="17"/>
      <c r="K323" s="17"/>
      <c r="L323" s="22"/>
      <c r="M323" s="22"/>
      <c r="N323" s="22"/>
      <c r="O323" s="22"/>
      <c r="P323" s="22"/>
      <c r="Q323" s="22"/>
      <c r="R323" s="22"/>
      <c r="S323" s="22"/>
      <c r="T323" s="22"/>
      <c r="U323" s="22"/>
      <c r="V323" s="22"/>
      <c r="W323" s="16"/>
      <c r="X323" s="8"/>
    </row>
    <row r="324" spans="1:24" x14ac:dyDescent="0.25">
      <c r="A324" s="165"/>
      <c r="B324" s="7"/>
      <c r="C324" s="17"/>
      <c r="D324" s="17"/>
      <c r="E324" s="17"/>
      <c r="F324" s="17"/>
      <c r="G324" s="53"/>
      <c r="H324" s="17"/>
      <c r="I324" s="17"/>
      <c r="J324" s="17"/>
      <c r="K324" s="23" t="s">
        <v>398</v>
      </c>
      <c r="L324" s="23" t="s">
        <v>142</v>
      </c>
      <c r="M324" s="23" t="s">
        <v>143</v>
      </c>
      <c r="N324" s="23" t="s">
        <v>144</v>
      </c>
      <c r="O324" s="23" t="s">
        <v>145</v>
      </c>
      <c r="P324" s="23" t="s">
        <v>146</v>
      </c>
      <c r="Q324" s="23" t="s">
        <v>147</v>
      </c>
      <c r="R324" s="23" t="s">
        <v>148</v>
      </c>
      <c r="S324" s="23" t="s">
        <v>149</v>
      </c>
      <c r="T324" s="23" t="s">
        <v>150</v>
      </c>
      <c r="U324" s="22"/>
      <c r="V324" s="22"/>
      <c r="W324" s="16"/>
      <c r="X324" s="8"/>
    </row>
    <row r="325" spans="1:24" x14ac:dyDescent="0.2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2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2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2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2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2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2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2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2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2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2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2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2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2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2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2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2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2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2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2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126</v>
      </c>
      <c r="X344" s="8"/>
    </row>
    <row r="345" spans="1:24" x14ac:dyDescent="0.2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2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2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2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2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2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15"/>
  <cols>
    <col min="1" max="1" width="5.28515625" style="803" customWidth="1"/>
    <col min="2" max="2" width="1.85546875" style="803" customWidth="1"/>
    <col min="3" max="4" width="0.7109375" style="803" customWidth="1"/>
    <col min="5" max="5" width="2.85546875" style="803" customWidth="1"/>
    <col min="6" max="6" width="1.85546875" style="803" customWidth="1"/>
    <col min="7" max="7" width="13.140625" style="803" customWidth="1"/>
    <col min="8" max="8" width="12.85546875" style="803" customWidth="1"/>
    <col min="9" max="9" width="11.140625" style="803" customWidth="1"/>
    <col min="10" max="10" width="13.140625" style="803" customWidth="1"/>
    <col min="11" max="11" width="12.7109375" style="803" customWidth="1"/>
    <col min="12" max="15" width="13.140625" style="803" customWidth="1"/>
    <col min="16" max="16" width="13.28515625" style="803" customWidth="1"/>
    <col min="17" max="18" width="13.140625" style="803" customWidth="1"/>
    <col min="19" max="19" width="13.28515625" style="803" customWidth="1"/>
    <col min="20" max="20" width="13.140625" style="803" customWidth="1"/>
    <col min="21" max="21" width="12.85546875" style="803" customWidth="1"/>
    <col min="22" max="22" width="15.5703125" style="803" bestFit="1" customWidth="1"/>
    <col min="23" max="16384" width="13.28515625" style="803"/>
  </cols>
  <sheetData>
    <row r="1" spans="1:25" ht="12" customHeight="1" x14ac:dyDescent="0.2">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2">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0999999999999996" customHeight="1" thickBot="1" x14ac:dyDescent="0.2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0999999999999996" customHeight="1" x14ac:dyDescent="0.2">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2.95" customHeight="1" x14ac:dyDescent="0.2">
      <c r="A5" s="808"/>
      <c r="B5" s="814"/>
      <c r="C5" s="846"/>
      <c r="D5" s="846">
        <v>661.25</v>
      </c>
      <c r="E5" s="846" t="s">
        <v>1</v>
      </c>
      <c r="F5" s="854"/>
      <c r="G5" s="853" t="s">
        <v>1177</v>
      </c>
      <c r="H5" s="852"/>
      <c r="I5" s="852"/>
      <c r="J5" s="852"/>
      <c r="K5" s="852"/>
      <c r="L5" s="852"/>
      <c r="M5" s="852"/>
      <c r="N5" s="852"/>
      <c r="O5" s="852"/>
      <c r="P5" s="852"/>
      <c r="Q5" s="852"/>
      <c r="R5" s="852"/>
      <c r="S5" s="852"/>
      <c r="T5" s="851"/>
      <c r="U5" s="850"/>
      <c r="V5" s="849"/>
      <c r="W5" s="848"/>
      <c r="X5" s="815"/>
      <c r="Y5" s="806"/>
    </row>
    <row r="6" spans="1:25" ht="12.95" customHeight="1" x14ac:dyDescent="0.2">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2.95" customHeight="1" x14ac:dyDescent="0.2">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2.95" customHeight="1" x14ac:dyDescent="0.2">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2.95" customHeight="1" x14ac:dyDescent="0.2">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2.95" customHeight="1" x14ac:dyDescent="0.2">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2.95" customHeight="1" x14ac:dyDescent="0.2">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2.95" customHeight="1" x14ac:dyDescent="0.2">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0999999999999996" customHeight="1" x14ac:dyDescent="0.2">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0999999999999996" customHeight="1" x14ac:dyDescent="0.2">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2.95" customHeight="1" x14ac:dyDescent="0.2">
      <c r="A15" s="808"/>
      <c r="B15" s="814"/>
      <c r="C15" s="820"/>
      <c r="D15" s="820"/>
      <c r="E15" s="820"/>
      <c r="F15" s="825"/>
      <c r="G15" s="818" t="s">
        <v>1176</v>
      </c>
      <c r="H15" s="818"/>
      <c r="I15" s="818"/>
      <c r="J15" s="130" t="b">
        <v>0</v>
      </c>
      <c r="K15" s="824"/>
      <c r="L15" s="817"/>
      <c r="M15" s="817"/>
      <c r="N15" s="817"/>
      <c r="O15" s="817"/>
      <c r="P15" s="817"/>
      <c r="Q15" s="817"/>
      <c r="R15" s="817"/>
      <c r="S15" s="817"/>
      <c r="T15" s="817"/>
      <c r="U15" s="817"/>
      <c r="V15" s="817"/>
      <c r="W15" s="821"/>
      <c r="X15" s="815"/>
      <c r="Y15" s="806"/>
    </row>
    <row r="16" spans="1:25" ht="12.95" customHeight="1" x14ac:dyDescent="0.2">
      <c r="A16" s="808"/>
      <c r="B16" s="814"/>
      <c r="C16" s="820"/>
      <c r="D16" s="820"/>
      <c r="E16" s="820"/>
      <c r="F16" s="823"/>
      <c r="G16" s="818" t="s">
        <v>1175</v>
      </c>
      <c r="H16" s="818"/>
      <c r="I16" s="818"/>
      <c r="J16" s="98">
        <v>0.9</v>
      </c>
      <c r="K16" s="822"/>
      <c r="L16" s="817"/>
      <c r="M16" s="817"/>
      <c r="N16" s="817"/>
      <c r="O16" s="817"/>
      <c r="P16" s="817"/>
      <c r="Q16" s="817"/>
      <c r="R16" s="817"/>
      <c r="S16" s="817"/>
      <c r="T16" s="817"/>
      <c r="U16" s="817"/>
      <c r="V16" s="817"/>
      <c r="W16" s="821"/>
      <c r="X16" s="815"/>
      <c r="Y16" s="806"/>
    </row>
    <row r="17" spans="1:25" ht="12.95" customHeight="1" x14ac:dyDescent="0.2">
      <c r="A17" s="808"/>
      <c r="B17" s="814"/>
      <c r="C17" s="820"/>
      <c r="D17" s="820"/>
      <c r="E17" s="820"/>
      <c r="F17" s="823"/>
      <c r="G17" s="818" t="s">
        <v>1174</v>
      </c>
      <c r="H17" s="818"/>
      <c r="I17" s="818"/>
      <c r="J17" s="908">
        <v>660</v>
      </c>
      <c r="K17" s="817"/>
      <c r="L17" s="817"/>
      <c r="M17" s="817"/>
      <c r="N17" s="817"/>
      <c r="O17" s="817"/>
      <c r="P17" s="817"/>
      <c r="Q17" s="817"/>
      <c r="R17" s="817"/>
      <c r="S17" s="817"/>
      <c r="T17" s="817"/>
      <c r="U17" s="817"/>
      <c r="V17" s="817"/>
      <c r="W17" s="821"/>
      <c r="X17" s="815"/>
      <c r="Y17" s="806"/>
    </row>
    <row r="18" spans="1:25" ht="12.95" customHeight="1" x14ac:dyDescent="0.2">
      <c r="A18" s="808"/>
      <c r="B18" s="814"/>
      <c r="C18" s="820"/>
      <c r="D18" s="820"/>
      <c r="E18" s="820"/>
      <c r="F18" s="823"/>
      <c r="G18" s="818" t="s">
        <v>348</v>
      </c>
      <c r="H18" s="818"/>
      <c r="I18" s="818"/>
      <c r="J18" s="908" t="s">
        <v>1196</v>
      </c>
      <c r="K18" s="817"/>
      <c r="L18" s="817"/>
      <c r="M18" s="817"/>
      <c r="N18" s="817"/>
      <c r="O18" s="817"/>
      <c r="P18" s="817"/>
      <c r="Q18" s="817"/>
      <c r="R18" s="817"/>
      <c r="S18" s="817"/>
      <c r="T18" s="817"/>
      <c r="U18" s="817"/>
      <c r="V18" s="817"/>
      <c r="W18" s="821"/>
      <c r="X18" s="815"/>
      <c r="Y18" s="806"/>
    </row>
    <row r="19" spans="1:25" ht="5.0999999999999996" customHeight="1" x14ac:dyDescent="0.2">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2">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2">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2">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0999999999999996" customHeight="1" thickBot="1" x14ac:dyDescent="0.2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0999999999999996" customHeight="1" x14ac:dyDescent="0.2">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2.95" customHeight="1" x14ac:dyDescent="0.2">
      <c r="A25" s="808"/>
      <c r="B25" s="814"/>
      <c r="C25" s="846"/>
      <c r="D25" s="846">
        <v>417.58461259214789</v>
      </c>
      <c r="E25" s="846" t="s">
        <v>1</v>
      </c>
      <c r="F25" s="854"/>
      <c r="G25" s="853" t="s">
        <v>1173</v>
      </c>
      <c r="H25" s="852"/>
      <c r="I25" s="852"/>
      <c r="J25" s="852"/>
      <c r="K25" s="852"/>
      <c r="L25" s="852"/>
      <c r="M25" s="852"/>
      <c r="N25" s="852"/>
      <c r="O25" s="852"/>
      <c r="P25" s="852"/>
      <c r="Q25" s="852"/>
      <c r="R25" s="852"/>
      <c r="S25" s="852"/>
      <c r="T25" s="851"/>
      <c r="U25" s="850"/>
      <c r="V25" s="849"/>
      <c r="W25" s="848"/>
      <c r="X25" s="815"/>
      <c r="Y25" s="806"/>
    </row>
    <row r="26" spans="1:25" ht="12.95" customHeight="1" x14ac:dyDescent="0.2">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2.95" customHeight="1" x14ac:dyDescent="0.2">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2.95" customHeight="1" x14ac:dyDescent="0.2">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2.95" customHeight="1" x14ac:dyDescent="0.2">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2.95" customHeight="1" x14ac:dyDescent="0.2">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2.95" customHeight="1" x14ac:dyDescent="0.2">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2.95" customHeight="1" x14ac:dyDescent="0.2">
      <c r="A32" s="808"/>
      <c r="B32" s="814"/>
      <c r="C32" s="820"/>
      <c r="D32" s="820"/>
      <c r="E32" s="820"/>
      <c r="F32" s="829"/>
      <c r="G32" s="829"/>
      <c r="H32" s="829"/>
      <c r="I32" s="829"/>
      <c r="J32" s="894" t="s">
        <v>1172</v>
      </c>
      <c r="K32" s="894" t="s">
        <v>1171</v>
      </c>
      <c r="L32" s="828"/>
      <c r="M32" s="828"/>
      <c r="N32" s="828"/>
      <c r="O32" s="828"/>
      <c r="P32" s="828"/>
      <c r="Q32" s="828"/>
      <c r="R32" s="828"/>
      <c r="S32" s="828"/>
      <c r="T32" s="827"/>
      <c r="U32" s="827"/>
      <c r="V32" s="827"/>
      <c r="W32" s="827"/>
      <c r="X32" s="815"/>
      <c r="Y32" s="806"/>
    </row>
    <row r="33" spans="1:25" ht="5.0999999999999996" customHeight="1" x14ac:dyDescent="0.2">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0999999999999996" customHeight="1" x14ac:dyDescent="0.2">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2.95" customHeight="1" x14ac:dyDescent="0.2">
      <c r="A35" s="808"/>
      <c r="B35" s="814"/>
      <c r="C35" s="820"/>
      <c r="D35" s="820"/>
      <c r="E35" s="820"/>
      <c r="F35" s="825"/>
      <c r="G35" s="818" t="s">
        <v>1170</v>
      </c>
      <c r="H35" s="818"/>
      <c r="I35" s="906" t="s">
        <v>1169</v>
      </c>
      <c r="J35" s="130">
        <v>453.5</v>
      </c>
      <c r="K35" s="130">
        <v>80</v>
      </c>
      <c r="L35" s="817"/>
      <c r="M35" s="817"/>
      <c r="N35" s="817"/>
      <c r="O35" s="817"/>
      <c r="P35" s="817"/>
      <c r="Q35" s="817"/>
      <c r="R35" s="817"/>
      <c r="S35" s="817"/>
      <c r="T35" s="817"/>
      <c r="U35" s="817"/>
      <c r="V35" s="817"/>
      <c r="W35" s="821"/>
      <c r="X35" s="815"/>
      <c r="Y35" s="806"/>
    </row>
    <row r="36" spans="1:25" ht="12.95" customHeight="1" x14ac:dyDescent="0.2">
      <c r="A36" s="808"/>
      <c r="B36" s="814"/>
      <c r="C36" s="820"/>
      <c r="D36" s="820"/>
      <c r="E36" s="820"/>
      <c r="F36" s="825"/>
      <c r="G36" s="818" t="s">
        <v>1168</v>
      </c>
      <c r="H36" s="818"/>
      <c r="I36" s="906"/>
      <c r="J36" s="98">
        <v>0.8</v>
      </c>
      <c r="K36" s="98">
        <v>0.8</v>
      </c>
      <c r="L36" s="817"/>
      <c r="M36" s="817"/>
      <c r="N36" s="817"/>
      <c r="O36" s="817"/>
      <c r="P36" s="817"/>
      <c r="Q36" s="817"/>
      <c r="R36" s="817"/>
      <c r="S36" s="817"/>
      <c r="T36" s="817"/>
      <c r="U36" s="817"/>
      <c r="V36" s="817"/>
      <c r="W36" s="821"/>
      <c r="X36" s="815"/>
      <c r="Y36" s="806"/>
    </row>
    <row r="37" spans="1:25" ht="12.95" customHeight="1" x14ac:dyDescent="0.2">
      <c r="A37" s="808"/>
      <c r="B37" s="814"/>
      <c r="C37" s="820"/>
      <c r="D37" s="820"/>
      <c r="E37" s="820"/>
      <c r="F37" s="825"/>
      <c r="G37" s="818" t="s">
        <v>1167</v>
      </c>
      <c r="H37" s="818"/>
      <c r="I37" s="906" t="s">
        <v>1166</v>
      </c>
      <c r="J37" s="130">
        <v>20</v>
      </c>
      <c r="K37" s="130">
        <v>10</v>
      </c>
      <c r="L37" s="817"/>
      <c r="M37" s="817"/>
      <c r="N37" s="817"/>
      <c r="O37" s="817"/>
      <c r="P37" s="817"/>
      <c r="Q37" s="817"/>
      <c r="R37" s="817"/>
      <c r="S37" s="817"/>
      <c r="T37" s="817"/>
      <c r="U37" s="817"/>
      <c r="V37" s="817"/>
      <c r="W37" s="821"/>
      <c r="X37" s="815"/>
      <c r="Y37" s="806"/>
    </row>
    <row r="38" spans="1:25" ht="12.95" customHeight="1" x14ac:dyDescent="0.25">
      <c r="A38" s="808"/>
      <c r="B38" s="814"/>
      <c r="C38" s="820"/>
      <c r="D38" s="820"/>
      <c r="E38" s="820"/>
      <c r="F38" s="823"/>
      <c r="G38" s="818" t="s">
        <v>1192</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2.95" customHeight="1" x14ac:dyDescent="0.2">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2.95" customHeight="1" x14ac:dyDescent="0.2">
      <c r="A40" s="808"/>
      <c r="B40" s="814"/>
      <c r="C40" s="820"/>
      <c r="D40" s="820"/>
      <c r="E40" s="820"/>
      <c r="F40" s="823"/>
      <c r="G40" s="818"/>
      <c r="H40" s="818"/>
      <c r="I40" s="818" t="s">
        <v>1199</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0999999999999996" customHeight="1" x14ac:dyDescent="0.2">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2">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2">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0999999999999996" customHeight="1" thickBot="1" x14ac:dyDescent="0.25">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0999999999999996" customHeight="1" x14ac:dyDescent="0.2">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2.95" customHeight="1" x14ac:dyDescent="0.2">
      <c r="A47" s="808"/>
      <c r="B47" s="859"/>
      <c r="C47" s="882"/>
      <c r="D47" s="882">
        <v>4408.9250000000002</v>
      </c>
      <c r="E47" s="882" t="s">
        <v>1</v>
      </c>
      <c r="F47" s="880"/>
      <c r="G47" s="887" t="s">
        <v>1188</v>
      </c>
      <c r="H47" s="880"/>
      <c r="I47" s="880"/>
      <c r="J47" s="880"/>
      <c r="K47" s="880"/>
      <c r="L47" s="877"/>
      <c r="M47" s="880"/>
      <c r="N47" s="880"/>
      <c r="O47" s="880"/>
      <c r="P47" s="880"/>
      <c r="Q47" s="880"/>
      <c r="R47" s="880"/>
      <c r="S47" s="880"/>
      <c r="T47" s="879"/>
      <c r="U47" s="881"/>
      <c r="V47" s="877"/>
      <c r="W47" s="864"/>
      <c r="X47" s="858"/>
    </row>
    <row r="48" spans="1:25" ht="12.95" customHeight="1" x14ac:dyDescent="0.2">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2.95" customHeight="1" x14ac:dyDescent="0.2">
      <c r="A49" s="808"/>
      <c r="B49" s="859"/>
      <c r="C49" s="869"/>
      <c r="D49" s="882"/>
      <c r="E49" s="869"/>
      <c r="F49" s="880"/>
      <c r="G49" s="898">
        <v>38530.672997685186</v>
      </c>
      <c r="H49" s="881"/>
      <c r="I49" s="880"/>
      <c r="J49" s="880" t="s">
        <v>1189</v>
      </c>
      <c r="K49" s="880"/>
      <c r="L49" s="877"/>
      <c r="M49" s="880"/>
      <c r="N49" s="880"/>
      <c r="O49" s="880"/>
      <c r="P49" s="880"/>
      <c r="Q49" s="880"/>
      <c r="R49" s="880"/>
      <c r="S49" s="880"/>
      <c r="T49" s="879"/>
      <c r="U49" s="878"/>
      <c r="V49" s="877"/>
      <c r="W49" s="864"/>
      <c r="X49" s="858"/>
    </row>
    <row r="50" spans="1:24" ht="12.95" customHeight="1" x14ac:dyDescent="0.2">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2.95" customHeight="1" x14ac:dyDescent="0.2">
      <c r="A51" s="808"/>
      <c r="B51" s="859"/>
      <c r="C51" s="869"/>
      <c r="D51" s="869"/>
      <c r="E51" s="869"/>
      <c r="F51" s="869"/>
      <c r="G51" s="869"/>
      <c r="H51" s="869"/>
      <c r="I51" s="875"/>
      <c r="J51" s="875" t="s">
        <v>1139</v>
      </c>
      <c r="K51" s="875"/>
      <c r="L51" s="875"/>
      <c r="M51" s="875"/>
      <c r="N51" s="875"/>
      <c r="O51" s="875"/>
      <c r="P51" s="875"/>
      <c r="Q51" s="875"/>
      <c r="R51" s="875"/>
      <c r="S51" s="875"/>
      <c r="T51" s="875"/>
      <c r="U51" s="875"/>
      <c r="V51" s="875"/>
      <c r="W51" s="864"/>
      <c r="X51" s="858"/>
    </row>
    <row r="52" spans="1:24" ht="12.95" customHeight="1" x14ac:dyDescent="0.2">
      <c r="A52" s="808"/>
      <c r="B52" s="859"/>
      <c r="C52" s="869"/>
      <c r="D52" s="869"/>
      <c r="E52" s="869"/>
      <c r="F52" s="869"/>
      <c r="G52" s="869"/>
      <c r="H52" s="869"/>
      <c r="I52" s="875"/>
      <c r="J52" s="875"/>
      <c r="K52" s="900" t="s">
        <v>1165</v>
      </c>
      <c r="L52" s="869"/>
      <c r="M52" s="869"/>
      <c r="N52" s="869"/>
      <c r="O52" s="869"/>
      <c r="P52" s="869"/>
      <c r="Q52" s="869"/>
      <c r="R52" s="869"/>
      <c r="S52" s="869"/>
      <c r="T52" s="869"/>
      <c r="U52" s="900"/>
      <c r="V52" s="875"/>
      <c r="W52" s="864"/>
      <c r="X52" s="858"/>
    </row>
    <row r="53" spans="1:24" ht="12.95" customHeight="1" x14ac:dyDescent="0.2">
      <c r="A53" s="808"/>
      <c r="B53" s="859"/>
      <c r="C53" s="869"/>
      <c r="D53" s="869"/>
      <c r="E53" s="869"/>
      <c r="F53" s="869"/>
      <c r="G53" s="869"/>
      <c r="H53" s="869"/>
      <c r="I53" s="902" t="s">
        <v>1164</v>
      </c>
      <c r="J53" s="902" t="s">
        <v>1163</v>
      </c>
      <c r="K53" s="903" t="s">
        <v>1162</v>
      </c>
      <c r="L53" s="894"/>
      <c r="M53" s="869" t="s">
        <v>1151</v>
      </c>
      <c r="N53" s="869"/>
      <c r="O53" s="894"/>
      <c r="P53" s="875" t="s">
        <v>1149</v>
      </c>
      <c r="Q53" s="894"/>
      <c r="R53" s="869" t="s">
        <v>1147</v>
      </c>
      <c r="S53" s="894"/>
      <c r="T53" s="894"/>
      <c r="U53" s="875"/>
      <c r="V53" s="875"/>
      <c r="W53" s="864"/>
      <c r="X53" s="858"/>
    </row>
    <row r="54" spans="1:24" ht="12.95" customHeight="1" x14ac:dyDescent="0.2">
      <c r="A54" s="808"/>
      <c r="B54" s="859"/>
      <c r="C54" s="869"/>
      <c r="D54" s="869"/>
      <c r="E54" s="869"/>
      <c r="F54" s="869"/>
      <c r="G54" s="869"/>
      <c r="H54" s="869"/>
      <c r="I54" s="894" t="s">
        <v>1161</v>
      </c>
      <c r="J54" s="894" t="s">
        <v>1160</v>
      </c>
      <c r="K54" s="894" t="s">
        <v>1159</v>
      </c>
      <c r="L54" s="894"/>
      <c r="M54" s="869" t="s">
        <v>1140</v>
      </c>
      <c r="N54" s="869" t="s">
        <v>1150</v>
      </c>
      <c r="O54" s="894"/>
      <c r="P54" s="875" t="s">
        <v>1148</v>
      </c>
      <c r="Q54" s="894"/>
      <c r="R54" s="869" t="s">
        <v>1146</v>
      </c>
      <c r="S54" s="894"/>
      <c r="T54" s="894"/>
      <c r="U54" s="875"/>
      <c r="V54" s="875"/>
      <c r="W54" s="864"/>
      <c r="X54" s="858"/>
    </row>
    <row r="55" spans="1:24" ht="5.0999999999999996" customHeight="1" x14ac:dyDescent="0.2">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0999999999999996" customHeight="1" x14ac:dyDescent="0.2">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2.95" customHeight="1" x14ac:dyDescent="0.2">
      <c r="A57" s="808"/>
      <c r="B57" s="859"/>
      <c r="C57" s="869"/>
      <c r="D57" s="869"/>
      <c r="E57" s="869"/>
      <c r="F57" s="871"/>
      <c r="G57" s="872" t="s">
        <v>1178</v>
      </c>
      <c r="H57" s="905" t="s">
        <v>398</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2.95" customHeight="1" x14ac:dyDescent="0.2">
      <c r="A58" s="808"/>
      <c r="B58" s="859"/>
      <c r="C58" s="869"/>
      <c r="D58" s="869"/>
      <c r="E58" s="869"/>
      <c r="F58" s="871"/>
      <c r="G58" s="872"/>
      <c r="H58" s="905" t="s">
        <v>142</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2.95" customHeight="1" x14ac:dyDescent="0.2">
      <c r="A59" s="808"/>
      <c r="B59" s="859"/>
      <c r="C59" s="869"/>
      <c r="D59" s="869"/>
      <c r="E59" s="869"/>
      <c r="F59" s="871"/>
      <c r="G59" s="872"/>
      <c r="H59" s="905" t="s">
        <v>143</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2.95" customHeight="1" x14ac:dyDescent="0.2">
      <c r="A60" s="808"/>
      <c r="B60" s="859"/>
      <c r="C60" s="869"/>
      <c r="D60" s="869"/>
      <c r="E60" s="869"/>
      <c r="F60" s="871"/>
      <c r="G60" s="872"/>
      <c r="H60" s="905" t="s">
        <v>144</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2.95" customHeight="1" x14ac:dyDescent="0.2">
      <c r="A61" s="808"/>
      <c r="B61" s="859"/>
      <c r="C61" s="869"/>
      <c r="D61" s="869"/>
      <c r="E61" s="869"/>
      <c r="F61" s="868"/>
      <c r="G61" s="872"/>
      <c r="H61" s="905" t="s">
        <v>145</v>
      </c>
      <c r="I61" s="130">
        <v>300</v>
      </c>
      <c r="J61" s="909">
        <v>0.75</v>
      </c>
      <c r="K61" s="748">
        <v>0.01</v>
      </c>
      <c r="L61" s="870"/>
      <c r="M61" s="98">
        <v>0.23699999999999999</v>
      </c>
      <c r="N61" s="872"/>
      <c r="O61" s="870"/>
      <c r="P61" s="98">
        <v>0.12</v>
      </c>
      <c r="Q61" s="889"/>
      <c r="R61" s="98">
        <v>1</v>
      </c>
      <c r="S61" s="870"/>
      <c r="T61" s="870"/>
      <c r="U61" s="865"/>
      <c r="V61" s="865"/>
      <c r="W61" s="904"/>
      <c r="X61" s="858"/>
    </row>
    <row r="62" spans="1:24" ht="12.95" customHeight="1" x14ac:dyDescent="0.2">
      <c r="A62" s="808"/>
      <c r="B62" s="859"/>
      <c r="C62" s="869"/>
      <c r="D62" s="869"/>
      <c r="E62" s="869"/>
      <c r="F62" s="890"/>
      <c r="G62" s="872"/>
      <c r="H62" s="905" t="s">
        <v>146</v>
      </c>
      <c r="I62" s="130">
        <v>300</v>
      </c>
      <c r="J62" s="909">
        <v>0.75</v>
      </c>
      <c r="K62" s="748">
        <v>0.01</v>
      </c>
      <c r="L62" s="870"/>
      <c r="M62" s="98">
        <v>0.23699999999999999</v>
      </c>
      <c r="N62" s="872"/>
      <c r="O62" s="870"/>
      <c r="P62" s="98">
        <v>0.23</v>
      </c>
      <c r="Q62" s="889"/>
      <c r="R62" s="98">
        <v>1</v>
      </c>
      <c r="S62" s="870"/>
      <c r="T62" s="870"/>
      <c r="U62" s="865"/>
      <c r="V62" s="865"/>
      <c r="W62" s="904"/>
      <c r="X62" s="858"/>
    </row>
    <row r="63" spans="1:24" ht="12.95" customHeight="1" x14ac:dyDescent="0.2">
      <c r="A63" s="808"/>
      <c r="B63" s="859"/>
      <c r="C63" s="869"/>
      <c r="D63" s="869"/>
      <c r="E63" s="869"/>
      <c r="F63" s="890"/>
      <c r="G63" s="872"/>
      <c r="H63" s="905" t="s">
        <v>147</v>
      </c>
      <c r="I63" s="130">
        <v>325</v>
      </c>
      <c r="J63" s="909">
        <v>1</v>
      </c>
      <c r="K63" s="748">
        <v>0.01</v>
      </c>
      <c r="L63" s="870"/>
      <c r="M63" s="98">
        <v>0.23699999999999999</v>
      </c>
      <c r="N63" s="872"/>
      <c r="O63" s="870"/>
      <c r="P63" s="98">
        <v>0.32</v>
      </c>
      <c r="Q63" s="889"/>
      <c r="R63" s="98">
        <v>1</v>
      </c>
      <c r="S63" s="870"/>
      <c r="T63" s="870"/>
      <c r="U63" s="865"/>
      <c r="V63" s="865"/>
      <c r="W63" s="904"/>
      <c r="X63" s="858"/>
    </row>
    <row r="64" spans="1:24" ht="12.95" customHeight="1" x14ac:dyDescent="0.2">
      <c r="A64" s="808"/>
      <c r="B64" s="859"/>
      <c r="C64" s="869"/>
      <c r="D64" s="869"/>
      <c r="E64" s="869"/>
      <c r="F64" s="890"/>
      <c r="G64" s="872"/>
      <c r="H64" s="905" t="s">
        <v>148</v>
      </c>
      <c r="I64" s="130">
        <v>350</v>
      </c>
      <c r="J64" s="909">
        <v>1.5</v>
      </c>
      <c r="K64" s="748">
        <v>0.01</v>
      </c>
      <c r="L64" s="870"/>
      <c r="M64" s="98">
        <v>0.23699999999999999</v>
      </c>
      <c r="N64" s="872"/>
      <c r="O64" s="870"/>
      <c r="P64" s="98">
        <v>0.42</v>
      </c>
      <c r="Q64" s="889"/>
      <c r="R64" s="98">
        <v>1</v>
      </c>
      <c r="S64" s="870"/>
      <c r="T64" s="870"/>
      <c r="U64" s="865"/>
      <c r="V64" s="865"/>
      <c r="W64" s="904"/>
      <c r="X64" s="858"/>
    </row>
    <row r="65" spans="1:24" ht="12.95" customHeight="1" x14ac:dyDescent="0.2">
      <c r="A65" s="808"/>
      <c r="B65" s="859"/>
      <c r="C65" s="869"/>
      <c r="D65" s="869"/>
      <c r="E65" s="869"/>
      <c r="F65" s="890"/>
      <c r="G65" s="872"/>
      <c r="H65" s="905" t="s">
        <v>149</v>
      </c>
      <c r="I65" s="130">
        <v>50</v>
      </c>
      <c r="J65" s="909">
        <v>4.5</v>
      </c>
      <c r="K65" s="748">
        <v>0.01</v>
      </c>
      <c r="L65" s="870"/>
      <c r="M65" s="98">
        <v>0.23699999999999999</v>
      </c>
      <c r="N65" s="872"/>
      <c r="O65" s="870"/>
      <c r="P65" s="98">
        <v>0.51</v>
      </c>
      <c r="Q65" s="889"/>
      <c r="R65" s="98">
        <v>1</v>
      </c>
      <c r="S65" s="870"/>
      <c r="T65" s="870"/>
      <c r="U65" s="865"/>
      <c r="V65" s="865"/>
      <c r="W65" s="904"/>
      <c r="X65" s="858"/>
    </row>
    <row r="66" spans="1:24" ht="12.95" customHeight="1" x14ac:dyDescent="0.2">
      <c r="A66" s="808"/>
      <c r="B66" s="859"/>
      <c r="C66" s="869"/>
      <c r="D66" s="869"/>
      <c r="E66" s="869"/>
      <c r="F66" s="890"/>
      <c r="G66" s="872"/>
      <c r="H66" s="905" t="s">
        <v>150</v>
      </c>
      <c r="I66" s="130">
        <v>50</v>
      </c>
      <c r="J66" s="909">
        <v>4.5</v>
      </c>
      <c r="K66" s="748">
        <v>0.01</v>
      </c>
      <c r="L66" s="870"/>
      <c r="M66" s="98">
        <v>0.23699999999999999</v>
      </c>
      <c r="N66" s="872"/>
      <c r="O66" s="870"/>
      <c r="P66" s="98">
        <v>0.6</v>
      </c>
      <c r="Q66" s="889"/>
      <c r="R66" s="98">
        <v>1</v>
      </c>
      <c r="S66" s="870"/>
      <c r="T66" s="870"/>
      <c r="U66" s="865"/>
      <c r="V66" s="865"/>
      <c r="W66" s="904"/>
      <c r="X66" s="858"/>
    </row>
    <row r="67" spans="1:24" ht="12.95" customHeight="1" x14ac:dyDescent="0.2">
      <c r="A67" s="808"/>
      <c r="B67" s="859"/>
      <c r="C67" s="869"/>
      <c r="D67" s="869"/>
      <c r="E67" s="869"/>
      <c r="F67" s="871"/>
      <c r="G67" s="872" t="s">
        <v>1179</v>
      </c>
      <c r="H67" s="905" t="s">
        <v>398</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2.95" hidden="1" customHeight="1" outlineLevel="1" x14ac:dyDescent="0.2">
      <c r="A68" s="808"/>
      <c r="B68" s="859"/>
      <c r="C68" s="869"/>
      <c r="D68" s="869"/>
      <c r="E68" s="869"/>
      <c r="F68" s="871"/>
      <c r="G68" s="872"/>
      <c r="H68" s="905" t="s">
        <v>142</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2.95" hidden="1" customHeight="1" outlineLevel="1" x14ac:dyDescent="0.2">
      <c r="A69" s="808"/>
      <c r="B69" s="859"/>
      <c r="C69" s="869"/>
      <c r="D69" s="869"/>
      <c r="E69" s="869"/>
      <c r="F69" s="871"/>
      <c r="G69" s="872"/>
      <c r="H69" s="905" t="s">
        <v>143</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2.95" hidden="1" customHeight="1" outlineLevel="1" x14ac:dyDescent="0.2">
      <c r="A70" s="808"/>
      <c r="B70" s="859"/>
      <c r="C70" s="869"/>
      <c r="D70" s="869"/>
      <c r="E70" s="869"/>
      <c r="F70" s="871"/>
      <c r="G70" s="872"/>
      <c r="H70" s="905" t="s">
        <v>144</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2.95" hidden="1" customHeight="1" outlineLevel="1" x14ac:dyDescent="0.2">
      <c r="A71" s="808"/>
      <c r="B71" s="859"/>
      <c r="C71" s="869"/>
      <c r="D71" s="869"/>
      <c r="E71" s="869"/>
      <c r="F71" s="868"/>
      <c r="G71" s="872"/>
      <c r="H71" s="905" t="s">
        <v>145</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2.95" hidden="1" customHeight="1" outlineLevel="1" x14ac:dyDescent="0.2">
      <c r="A72" s="808"/>
      <c r="B72" s="859"/>
      <c r="C72" s="869"/>
      <c r="D72" s="869"/>
      <c r="E72" s="869"/>
      <c r="F72" s="890"/>
      <c r="G72" s="872"/>
      <c r="H72" s="905" t="s">
        <v>146</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2.95" hidden="1" customHeight="1" outlineLevel="1" x14ac:dyDescent="0.2">
      <c r="A73" s="808"/>
      <c r="B73" s="859"/>
      <c r="C73" s="869"/>
      <c r="D73" s="869"/>
      <c r="E73" s="869"/>
      <c r="F73" s="890"/>
      <c r="G73" s="872"/>
      <c r="H73" s="905" t="s">
        <v>147</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2.95" hidden="1" customHeight="1" outlineLevel="1" x14ac:dyDescent="0.2">
      <c r="A74" s="808"/>
      <c r="B74" s="859"/>
      <c r="C74" s="869"/>
      <c r="D74" s="869"/>
      <c r="E74" s="869"/>
      <c r="F74" s="890"/>
      <c r="G74" s="872"/>
      <c r="H74" s="905" t="s">
        <v>148</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2.95" hidden="1" customHeight="1" outlineLevel="1" x14ac:dyDescent="0.2">
      <c r="A75" s="808"/>
      <c r="B75" s="859"/>
      <c r="C75" s="869"/>
      <c r="D75" s="869"/>
      <c r="E75" s="869"/>
      <c r="F75" s="890"/>
      <c r="G75" s="872"/>
      <c r="H75" s="905" t="s">
        <v>149</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2.95" hidden="1" customHeight="1" outlineLevel="1" x14ac:dyDescent="0.2">
      <c r="A76" s="808"/>
      <c r="B76" s="859"/>
      <c r="C76" s="869"/>
      <c r="D76" s="869"/>
      <c r="E76" s="869"/>
      <c r="F76" s="890"/>
      <c r="G76" s="872"/>
      <c r="H76" s="905" t="s">
        <v>150</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2.95" hidden="1" customHeight="1" outlineLevel="1" x14ac:dyDescent="0.2">
      <c r="A77" s="808"/>
      <c r="B77" s="859"/>
      <c r="C77" s="869"/>
      <c r="D77" s="869"/>
      <c r="E77" s="869"/>
      <c r="F77" s="871"/>
      <c r="G77" s="872" t="s">
        <v>1180</v>
      </c>
      <c r="H77" s="905" t="s">
        <v>398</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2.95" hidden="1" customHeight="1" outlineLevel="1" x14ac:dyDescent="0.2">
      <c r="A78" s="808"/>
      <c r="B78" s="859"/>
      <c r="C78" s="869"/>
      <c r="D78" s="869"/>
      <c r="E78" s="869"/>
      <c r="F78" s="871"/>
      <c r="G78" s="872"/>
      <c r="H78" s="905" t="s">
        <v>142</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2.95" hidden="1" customHeight="1" outlineLevel="1" x14ac:dyDescent="0.2">
      <c r="A79" s="808"/>
      <c r="B79" s="859"/>
      <c r="C79" s="869"/>
      <c r="D79" s="869"/>
      <c r="E79" s="869"/>
      <c r="F79" s="871"/>
      <c r="G79" s="872"/>
      <c r="H79" s="905" t="s">
        <v>143</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2.95" hidden="1" customHeight="1" outlineLevel="1" x14ac:dyDescent="0.2">
      <c r="A80" s="808"/>
      <c r="B80" s="859"/>
      <c r="C80" s="869"/>
      <c r="D80" s="869"/>
      <c r="E80" s="869"/>
      <c r="F80" s="871"/>
      <c r="G80" s="872"/>
      <c r="H80" s="905" t="s">
        <v>144</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2.95" hidden="1" customHeight="1" outlineLevel="1" x14ac:dyDescent="0.2">
      <c r="A81" s="808"/>
      <c r="B81" s="859"/>
      <c r="C81" s="869"/>
      <c r="D81" s="869"/>
      <c r="E81" s="869"/>
      <c r="F81" s="868"/>
      <c r="G81" s="872"/>
      <c r="H81" s="905" t="s">
        <v>145</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2.95" hidden="1" customHeight="1" outlineLevel="1" x14ac:dyDescent="0.2">
      <c r="A82" s="808"/>
      <c r="B82" s="859"/>
      <c r="C82" s="869"/>
      <c r="D82" s="869"/>
      <c r="E82" s="869"/>
      <c r="F82" s="890"/>
      <c r="G82" s="872"/>
      <c r="H82" s="905" t="s">
        <v>146</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2.95" hidden="1" customHeight="1" outlineLevel="1" x14ac:dyDescent="0.2">
      <c r="A83" s="808"/>
      <c r="B83" s="859"/>
      <c r="C83" s="869"/>
      <c r="D83" s="869"/>
      <c r="E83" s="869"/>
      <c r="F83" s="890"/>
      <c r="G83" s="872"/>
      <c r="H83" s="905" t="s">
        <v>147</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2.95" hidden="1" customHeight="1" outlineLevel="1" x14ac:dyDescent="0.2">
      <c r="A84" s="808"/>
      <c r="B84" s="859"/>
      <c r="C84" s="869"/>
      <c r="D84" s="869"/>
      <c r="E84" s="869"/>
      <c r="F84" s="890"/>
      <c r="G84" s="872"/>
      <c r="H84" s="905" t="s">
        <v>148</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2.95" hidden="1" customHeight="1" outlineLevel="1" x14ac:dyDescent="0.2">
      <c r="A85" s="808"/>
      <c r="B85" s="859"/>
      <c r="C85" s="869"/>
      <c r="D85" s="869"/>
      <c r="E85" s="869"/>
      <c r="F85" s="890"/>
      <c r="G85" s="872"/>
      <c r="H85" s="905" t="s">
        <v>149</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2.95" hidden="1" customHeight="1" outlineLevel="1" x14ac:dyDescent="0.2">
      <c r="A86" s="808"/>
      <c r="B86" s="859"/>
      <c r="C86" s="869"/>
      <c r="D86" s="869"/>
      <c r="E86" s="869"/>
      <c r="F86" s="890"/>
      <c r="G86" s="872"/>
      <c r="H86" s="905" t="s">
        <v>150</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2.95" hidden="1" customHeight="1" outlineLevel="1" x14ac:dyDescent="0.2">
      <c r="A87" s="808"/>
      <c r="B87" s="859"/>
      <c r="C87" s="869"/>
      <c r="D87" s="869"/>
      <c r="E87" s="869"/>
      <c r="F87" s="871"/>
      <c r="G87" s="872" t="s">
        <v>1181</v>
      </c>
      <c r="H87" s="905" t="s">
        <v>398</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2.95" hidden="1" customHeight="1" outlineLevel="1" x14ac:dyDescent="0.2">
      <c r="A88" s="808"/>
      <c r="B88" s="859"/>
      <c r="C88" s="869"/>
      <c r="D88" s="869"/>
      <c r="E88" s="869"/>
      <c r="F88" s="871"/>
      <c r="G88" s="872"/>
      <c r="H88" s="905" t="s">
        <v>142</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2.95" hidden="1" customHeight="1" outlineLevel="1" x14ac:dyDescent="0.2">
      <c r="A89" s="808"/>
      <c r="B89" s="859"/>
      <c r="C89" s="869"/>
      <c r="D89" s="869"/>
      <c r="E89" s="869"/>
      <c r="F89" s="871"/>
      <c r="G89" s="872"/>
      <c r="H89" s="905" t="s">
        <v>143</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2.95" hidden="1" customHeight="1" outlineLevel="1" x14ac:dyDescent="0.2">
      <c r="A90" s="808"/>
      <c r="B90" s="859"/>
      <c r="C90" s="869"/>
      <c r="D90" s="869"/>
      <c r="E90" s="869"/>
      <c r="F90" s="871"/>
      <c r="G90" s="872"/>
      <c r="H90" s="905" t="s">
        <v>144</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2.95" hidden="1" customHeight="1" outlineLevel="1" x14ac:dyDescent="0.2">
      <c r="A91" s="808"/>
      <c r="B91" s="859"/>
      <c r="C91" s="869"/>
      <c r="D91" s="869"/>
      <c r="E91" s="869"/>
      <c r="F91" s="868"/>
      <c r="G91" s="872"/>
      <c r="H91" s="905" t="s">
        <v>145</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2.95" hidden="1" customHeight="1" outlineLevel="1" x14ac:dyDescent="0.2">
      <c r="A92" s="808"/>
      <c r="B92" s="859"/>
      <c r="C92" s="869"/>
      <c r="D92" s="869"/>
      <c r="E92" s="869"/>
      <c r="F92" s="890"/>
      <c r="G92" s="872"/>
      <c r="H92" s="905" t="s">
        <v>146</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2.95" hidden="1" customHeight="1" outlineLevel="1" x14ac:dyDescent="0.2">
      <c r="A93" s="808"/>
      <c r="B93" s="859"/>
      <c r="C93" s="869"/>
      <c r="D93" s="869"/>
      <c r="E93" s="869"/>
      <c r="F93" s="890"/>
      <c r="G93" s="872"/>
      <c r="H93" s="905" t="s">
        <v>147</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2.95" hidden="1" customHeight="1" outlineLevel="1" x14ac:dyDescent="0.2">
      <c r="A94" s="808"/>
      <c r="B94" s="859"/>
      <c r="C94" s="869"/>
      <c r="D94" s="869"/>
      <c r="E94" s="869"/>
      <c r="F94" s="890"/>
      <c r="G94" s="872"/>
      <c r="H94" s="905" t="s">
        <v>148</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2.95" hidden="1" customHeight="1" outlineLevel="1" x14ac:dyDescent="0.2">
      <c r="A95" s="808"/>
      <c r="B95" s="859"/>
      <c r="C95" s="869"/>
      <c r="D95" s="869"/>
      <c r="E95" s="869"/>
      <c r="F95" s="890"/>
      <c r="G95" s="872"/>
      <c r="H95" s="905" t="s">
        <v>149</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2.95" hidden="1" customHeight="1" outlineLevel="1" x14ac:dyDescent="0.2">
      <c r="A96" s="808"/>
      <c r="B96" s="859"/>
      <c r="C96" s="869"/>
      <c r="D96" s="869"/>
      <c r="E96" s="869"/>
      <c r="F96" s="890"/>
      <c r="G96" s="872"/>
      <c r="H96" s="905" t="s">
        <v>150</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2.95" hidden="1" customHeight="1" outlineLevel="1" x14ac:dyDescent="0.2">
      <c r="A97" s="808"/>
      <c r="B97" s="859"/>
      <c r="C97" s="869"/>
      <c r="D97" s="869"/>
      <c r="E97" s="869"/>
      <c r="F97" s="871"/>
      <c r="G97" s="872" t="s">
        <v>1182</v>
      </c>
      <c r="H97" s="905" t="s">
        <v>398</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2.95" hidden="1" customHeight="1" outlineLevel="1" x14ac:dyDescent="0.2">
      <c r="A98" s="808"/>
      <c r="B98" s="859"/>
      <c r="C98" s="869"/>
      <c r="D98" s="869"/>
      <c r="E98" s="869"/>
      <c r="F98" s="871"/>
      <c r="G98" s="872"/>
      <c r="H98" s="905" t="s">
        <v>142</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2.95" hidden="1" customHeight="1" outlineLevel="1" x14ac:dyDescent="0.2">
      <c r="A99" s="808"/>
      <c r="B99" s="859"/>
      <c r="C99" s="869"/>
      <c r="D99" s="869"/>
      <c r="E99" s="869"/>
      <c r="F99" s="871"/>
      <c r="G99" s="872"/>
      <c r="H99" s="905" t="s">
        <v>143</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2.95" hidden="1" customHeight="1" outlineLevel="1" x14ac:dyDescent="0.2">
      <c r="A100" s="808"/>
      <c r="B100" s="859"/>
      <c r="C100" s="869"/>
      <c r="D100" s="869"/>
      <c r="E100" s="869"/>
      <c r="F100" s="871"/>
      <c r="G100" s="872"/>
      <c r="H100" s="905" t="s">
        <v>144</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2.95" hidden="1" customHeight="1" outlineLevel="1" x14ac:dyDescent="0.2">
      <c r="A101" s="808"/>
      <c r="B101" s="859"/>
      <c r="C101" s="869"/>
      <c r="D101" s="869"/>
      <c r="E101" s="869"/>
      <c r="F101" s="868"/>
      <c r="G101" s="872"/>
      <c r="H101" s="905" t="s">
        <v>145</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2.95" hidden="1" customHeight="1" outlineLevel="1" x14ac:dyDescent="0.2">
      <c r="A102" s="808"/>
      <c r="B102" s="859"/>
      <c r="C102" s="869"/>
      <c r="D102" s="869"/>
      <c r="E102" s="869"/>
      <c r="F102" s="890"/>
      <c r="G102" s="872"/>
      <c r="H102" s="905" t="s">
        <v>146</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2.95" hidden="1" customHeight="1" outlineLevel="1" x14ac:dyDescent="0.2">
      <c r="A103" s="808"/>
      <c r="B103" s="859"/>
      <c r="C103" s="869"/>
      <c r="D103" s="869"/>
      <c r="E103" s="869"/>
      <c r="F103" s="890"/>
      <c r="G103" s="872"/>
      <c r="H103" s="905" t="s">
        <v>147</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2.95" hidden="1" customHeight="1" outlineLevel="1" x14ac:dyDescent="0.2">
      <c r="A104" s="808"/>
      <c r="B104" s="859"/>
      <c r="C104" s="869"/>
      <c r="D104" s="869"/>
      <c r="E104" s="869"/>
      <c r="F104" s="890"/>
      <c r="G104" s="872"/>
      <c r="H104" s="905" t="s">
        <v>148</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2.95" hidden="1" customHeight="1" outlineLevel="1" x14ac:dyDescent="0.2">
      <c r="A105" s="808"/>
      <c r="B105" s="859"/>
      <c r="C105" s="869"/>
      <c r="D105" s="869"/>
      <c r="E105" s="869"/>
      <c r="F105" s="890"/>
      <c r="G105" s="872"/>
      <c r="H105" s="905" t="s">
        <v>149</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2.95" hidden="1" customHeight="1" outlineLevel="1" x14ac:dyDescent="0.2">
      <c r="A106" s="808"/>
      <c r="B106" s="859"/>
      <c r="C106" s="869"/>
      <c r="D106" s="869"/>
      <c r="E106" s="869"/>
      <c r="F106" s="890"/>
      <c r="G106" s="872"/>
      <c r="H106" s="905" t="s">
        <v>150</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2.95" hidden="1" customHeight="1" outlineLevel="1" x14ac:dyDescent="0.2">
      <c r="A107" s="808"/>
      <c r="B107" s="859"/>
      <c r="C107" s="869"/>
      <c r="D107" s="869"/>
      <c r="E107" s="869"/>
      <c r="F107" s="871"/>
      <c r="G107" s="872" t="s">
        <v>1183</v>
      </c>
      <c r="H107" s="905" t="s">
        <v>398</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2.95" hidden="1" customHeight="1" outlineLevel="1" x14ac:dyDescent="0.2">
      <c r="A108" s="808"/>
      <c r="B108" s="859"/>
      <c r="C108" s="869"/>
      <c r="D108" s="869"/>
      <c r="E108" s="869"/>
      <c r="F108" s="871"/>
      <c r="G108" s="872"/>
      <c r="H108" s="905" t="s">
        <v>142</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2.95" hidden="1" customHeight="1" outlineLevel="1" x14ac:dyDescent="0.2">
      <c r="A109" s="808"/>
      <c r="B109" s="859"/>
      <c r="C109" s="869"/>
      <c r="D109" s="869"/>
      <c r="E109" s="869"/>
      <c r="F109" s="871"/>
      <c r="G109" s="872"/>
      <c r="H109" s="905" t="s">
        <v>143</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2.95" hidden="1" customHeight="1" outlineLevel="1" x14ac:dyDescent="0.2">
      <c r="A110" s="808"/>
      <c r="B110" s="859"/>
      <c r="C110" s="869"/>
      <c r="D110" s="869"/>
      <c r="E110" s="869"/>
      <c r="F110" s="871"/>
      <c r="G110" s="872"/>
      <c r="H110" s="905" t="s">
        <v>144</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2.95" hidden="1" customHeight="1" outlineLevel="1" x14ac:dyDescent="0.2">
      <c r="A111" s="808"/>
      <c r="B111" s="859"/>
      <c r="C111" s="869"/>
      <c r="D111" s="869"/>
      <c r="E111" s="869"/>
      <c r="F111" s="868"/>
      <c r="G111" s="872"/>
      <c r="H111" s="905" t="s">
        <v>145</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2.95" hidden="1" customHeight="1" outlineLevel="1" x14ac:dyDescent="0.2">
      <c r="A112" s="808"/>
      <c r="B112" s="859"/>
      <c r="C112" s="869"/>
      <c r="D112" s="869"/>
      <c r="E112" s="869"/>
      <c r="F112" s="890"/>
      <c r="G112" s="872"/>
      <c r="H112" s="905" t="s">
        <v>146</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2.95" hidden="1" customHeight="1" outlineLevel="1" x14ac:dyDescent="0.2">
      <c r="A113" s="808"/>
      <c r="B113" s="859"/>
      <c r="C113" s="869"/>
      <c r="D113" s="869"/>
      <c r="E113" s="869"/>
      <c r="F113" s="890"/>
      <c r="G113" s="872"/>
      <c r="H113" s="905" t="s">
        <v>147</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2.95" hidden="1" customHeight="1" outlineLevel="1" x14ac:dyDescent="0.2">
      <c r="A114" s="808"/>
      <c r="B114" s="859"/>
      <c r="C114" s="869"/>
      <c r="D114" s="869"/>
      <c r="E114" s="869"/>
      <c r="F114" s="890"/>
      <c r="G114" s="872"/>
      <c r="H114" s="905" t="s">
        <v>148</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2.95" hidden="1" customHeight="1" outlineLevel="1" x14ac:dyDescent="0.2">
      <c r="A115" s="808"/>
      <c r="B115" s="859"/>
      <c r="C115" s="869"/>
      <c r="D115" s="869"/>
      <c r="E115" s="869"/>
      <c r="F115" s="890"/>
      <c r="G115" s="872"/>
      <c r="H115" s="905" t="s">
        <v>149</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2.95" hidden="1" customHeight="1" outlineLevel="1" x14ac:dyDescent="0.2">
      <c r="A116" s="808"/>
      <c r="B116" s="859"/>
      <c r="C116" s="869"/>
      <c r="D116" s="869"/>
      <c r="E116" s="869"/>
      <c r="F116" s="890"/>
      <c r="G116" s="872"/>
      <c r="H116" s="905" t="s">
        <v>150</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2.95" hidden="1" customHeight="1" outlineLevel="1" x14ac:dyDescent="0.2">
      <c r="A117" s="808"/>
      <c r="B117" s="859"/>
      <c r="C117" s="869"/>
      <c r="D117" s="869"/>
      <c r="E117" s="869"/>
      <c r="F117" s="871"/>
      <c r="G117" s="872" t="s">
        <v>1184</v>
      </c>
      <c r="H117" s="905" t="s">
        <v>398</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2.95" hidden="1" customHeight="1" outlineLevel="1" x14ac:dyDescent="0.2">
      <c r="A118" s="808"/>
      <c r="B118" s="859"/>
      <c r="C118" s="869"/>
      <c r="D118" s="869"/>
      <c r="E118" s="869"/>
      <c r="F118" s="871"/>
      <c r="G118" s="872"/>
      <c r="H118" s="905" t="s">
        <v>142</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2.95" hidden="1" customHeight="1" outlineLevel="1" x14ac:dyDescent="0.2">
      <c r="A119" s="808"/>
      <c r="B119" s="859"/>
      <c r="C119" s="869"/>
      <c r="D119" s="869"/>
      <c r="E119" s="869"/>
      <c r="F119" s="871"/>
      <c r="G119" s="872"/>
      <c r="H119" s="905" t="s">
        <v>143</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2.95" hidden="1" customHeight="1" outlineLevel="1" x14ac:dyDescent="0.2">
      <c r="A120" s="808"/>
      <c r="B120" s="859"/>
      <c r="C120" s="869"/>
      <c r="D120" s="869"/>
      <c r="E120" s="869"/>
      <c r="F120" s="871"/>
      <c r="G120" s="872"/>
      <c r="H120" s="905" t="s">
        <v>144</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2.95" hidden="1" customHeight="1" outlineLevel="1" x14ac:dyDescent="0.2">
      <c r="A121" s="808"/>
      <c r="B121" s="859"/>
      <c r="C121" s="869"/>
      <c r="D121" s="869"/>
      <c r="E121" s="869"/>
      <c r="F121" s="868"/>
      <c r="G121" s="872"/>
      <c r="H121" s="905" t="s">
        <v>145</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2.95" hidden="1" customHeight="1" outlineLevel="1" x14ac:dyDescent="0.2">
      <c r="A122" s="808"/>
      <c r="B122" s="859"/>
      <c r="C122" s="869"/>
      <c r="D122" s="869"/>
      <c r="E122" s="869"/>
      <c r="F122" s="890"/>
      <c r="G122" s="872"/>
      <c r="H122" s="905" t="s">
        <v>146</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2.95" hidden="1" customHeight="1" outlineLevel="1" x14ac:dyDescent="0.2">
      <c r="A123" s="808"/>
      <c r="B123" s="859"/>
      <c r="C123" s="869"/>
      <c r="D123" s="869"/>
      <c r="E123" s="869"/>
      <c r="F123" s="890"/>
      <c r="G123" s="872"/>
      <c r="H123" s="905" t="s">
        <v>147</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2.95" hidden="1" customHeight="1" outlineLevel="1" x14ac:dyDescent="0.2">
      <c r="A124" s="808"/>
      <c r="B124" s="859"/>
      <c r="C124" s="869"/>
      <c r="D124" s="869"/>
      <c r="E124" s="869"/>
      <c r="F124" s="890"/>
      <c r="G124" s="872"/>
      <c r="H124" s="905" t="s">
        <v>148</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2.95" hidden="1" customHeight="1" outlineLevel="1" x14ac:dyDescent="0.2">
      <c r="A125" s="808"/>
      <c r="B125" s="859"/>
      <c r="C125" s="869"/>
      <c r="D125" s="869"/>
      <c r="E125" s="869"/>
      <c r="F125" s="890"/>
      <c r="G125" s="872"/>
      <c r="H125" s="905" t="s">
        <v>149</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2.95" hidden="1" customHeight="1" outlineLevel="1" x14ac:dyDescent="0.2">
      <c r="A126" s="808"/>
      <c r="B126" s="859"/>
      <c r="C126" s="869"/>
      <c r="D126" s="869"/>
      <c r="E126" s="869"/>
      <c r="F126" s="890"/>
      <c r="G126" s="872"/>
      <c r="H126" s="905" t="s">
        <v>150</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2.95" hidden="1" customHeight="1" outlineLevel="1" x14ac:dyDescent="0.2">
      <c r="A127" s="808"/>
      <c r="B127" s="859"/>
      <c r="C127" s="869"/>
      <c r="D127" s="869"/>
      <c r="E127" s="869"/>
      <c r="F127" s="871"/>
      <c r="G127" s="872" t="s">
        <v>1185</v>
      </c>
      <c r="H127" s="905" t="s">
        <v>398</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2.95" hidden="1" customHeight="1" outlineLevel="1" x14ac:dyDescent="0.2">
      <c r="A128" s="808"/>
      <c r="B128" s="859"/>
      <c r="C128" s="869"/>
      <c r="D128" s="869"/>
      <c r="E128" s="869"/>
      <c r="F128" s="871"/>
      <c r="G128" s="872"/>
      <c r="H128" s="905" t="s">
        <v>142</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2.95" hidden="1" customHeight="1" outlineLevel="1" x14ac:dyDescent="0.2">
      <c r="A129" s="808"/>
      <c r="B129" s="859"/>
      <c r="C129" s="869"/>
      <c r="D129" s="869"/>
      <c r="E129" s="869"/>
      <c r="F129" s="871"/>
      <c r="G129" s="872"/>
      <c r="H129" s="905" t="s">
        <v>143</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2.95" hidden="1" customHeight="1" outlineLevel="1" x14ac:dyDescent="0.2">
      <c r="A130" s="808"/>
      <c r="B130" s="859"/>
      <c r="C130" s="869"/>
      <c r="D130" s="869"/>
      <c r="E130" s="869"/>
      <c r="F130" s="871"/>
      <c r="G130" s="872"/>
      <c r="H130" s="905" t="s">
        <v>144</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2.95" hidden="1" customHeight="1" outlineLevel="1" x14ac:dyDescent="0.2">
      <c r="A131" s="808"/>
      <c r="B131" s="859"/>
      <c r="C131" s="869"/>
      <c r="D131" s="869"/>
      <c r="E131" s="869"/>
      <c r="F131" s="868"/>
      <c r="G131" s="872"/>
      <c r="H131" s="905" t="s">
        <v>145</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2.95" hidden="1" customHeight="1" outlineLevel="1" x14ac:dyDescent="0.2">
      <c r="A132" s="808"/>
      <c r="B132" s="859"/>
      <c r="C132" s="869"/>
      <c r="D132" s="869"/>
      <c r="E132" s="869"/>
      <c r="F132" s="890"/>
      <c r="G132" s="872"/>
      <c r="H132" s="905" t="s">
        <v>146</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2.95" hidden="1" customHeight="1" outlineLevel="1" x14ac:dyDescent="0.2">
      <c r="A133" s="808"/>
      <c r="B133" s="859"/>
      <c r="C133" s="869"/>
      <c r="D133" s="869"/>
      <c r="E133" s="869"/>
      <c r="F133" s="890"/>
      <c r="G133" s="872"/>
      <c r="H133" s="905" t="s">
        <v>147</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2.95" hidden="1" customHeight="1" outlineLevel="1" x14ac:dyDescent="0.2">
      <c r="A134" s="808"/>
      <c r="B134" s="859"/>
      <c r="C134" s="869"/>
      <c r="D134" s="869"/>
      <c r="E134" s="869"/>
      <c r="F134" s="890"/>
      <c r="G134" s="872"/>
      <c r="H134" s="905" t="s">
        <v>148</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2.95" hidden="1" customHeight="1" outlineLevel="1" x14ac:dyDescent="0.2">
      <c r="A135" s="808"/>
      <c r="B135" s="859"/>
      <c r="C135" s="869"/>
      <c r="D135" s="869"/>
      <c r="E135" s="869"/>
      <c r="F135" s="890"/>
      <c r="G135" s="872"/>
      <c r="H135" s="905" t="s">
        <v>149</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2.95" hidden="1" customHeight="1" outlineLevel="1" x14ac:dyDescent="0.2">
      <c r="A136" s="808"/>
      <c r="B136" s="859"/>
      <c r="C136" s="869"/>
      <c r="D136" s="869"/>
      <c r="E136" s="869"/>
      <c r="F136" s="890"/>
      <c r="G136" s="872"/>
      <c r="H136" s="905" t="s">
        <v>150</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2.95" hidden="1" customHeight="1" outlineLevel="1" x14ac:dyDescent="0.2">
      <c r="A137" s="808"/>
      <c r="B137" s="859"/>
      <c r="C137" s="869"/>
      <c r="D137" s="869"/>
      <c r="E137" s="869"/>
      <c r="F137" s="871"/>
      <c r="G137" s="872" t="s">
        <v>1186</v>
      </c>
      <c r="H137" s="905" t="s">
        <v>398</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2.95" hidden="1" customHeight="1" outlineLevel="1" x14ac:dyDescent="0.2">
      <c r="A138" s="808"/>
      <c r="B138" s="859"/>
      <c r="C138" s="869"/>
      <c r="D138" s="869"/>
      <c r="E138" s="869"/>
      <c r="F138" s="871"/>
      <c r="G138" s="872"/>
      <c r="H138" s="905" t="s">
        <v>142</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2.95" hidden="1" customHeight="1" outlineLevel="1" x14ac:dyDescent="0.2">
      <c r="A139" s="808"/>
      <c r="B139" s="859"/>
      <c r="C139" s="869"/>
      <c r="D139" s="869"/>
      <c r="E139" s="869"/>
      <c r="F139" s="871"/>
      <c r="G139" s="872"/>
      <c r="H139" s="905" t="s">
        <v>143</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2.95" hidden="1" customHeight="1" outlineLevel="1" x14ac:dyDescent="0.2">
      <c r="A140" s="808"/>
      <c r="B140" s="859"/>
      <c r="C140" s="869"/>
      <c r="D140" s="869"/>
      <c r="E140" s="869"/>
      <c r="F140" s="871"/>
      <c r="G140" s="872"/>
      <c r="H140" s="905" t="s">
        <v>144</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2.95" hidden="1" customHeight="1" outlineLevel="1" x14ac:dyDescent="0.2">
      <c r="A141" s="808"/>
      <c r="B141" s="859"/>
      <c r="C141" s="869"/>
      <c r="D141" s="869"/>
      <c r="E141" s="869"/>
      <c r="F141" s="868"/>
      <c r="G141" s="872"/>
      <c r="H141" s="905" t="s">
        <v>145</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2.95" hidden="1" customHeight="1" outlineLevel="1" x14ac:dyDescent="0.2">
      <c r="A142" s="808"/>
      <c r="B142" s="859"/>
      <c r="C142" s="869"/>
      <c r="D142" s="869"/>
      <c r="E142" s="869"/>
      <c r="F142" s="890"/>
      <c r="G142" s="872"/>
      <c r="H142" s="905" t="s">
        <v>146</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2.95" hidden="1" customHeight="1" outlineLevel="1" x14ac:dyDescent="0.2">
      <c r="A143" s="808"/>
      <c r="B143" s="859"/>
      <c r="C143" s="869"/>
      <c r="D143" s="869"/>
      <c r="E143" s="869"/>
      <c r="F143" s="890"/>
      <c r="G143" s="872"/>
      <c r="H143" s="905" t="s">
        <v>147</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2.95" hidden="1" customHeight="1" outlineLevel="1" x14ac:dyDescent="0.2">
      <c r="A144" s="808"/>
      <c r="B144" s="859"/>
      <c r="C144" s="869"/>
      <c r="D144" s="869"/>
      <c r="E144" s="869"/>
      <c r="F144" s="890"/>
      <c r="G144" s="872"/>
      <c r="H144" s="905" t="s">
        <v>148</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2.95" hidden="1" customHeight="1" outlineLevel="1" x14ac:dyDescent="0.2">
      <c r="A145" s="808"/>
      <c r="B145" s="859"/>
      <c r="C145" s="869"/>
      <c r="D145" s="869"/>
      <c r="E145" s="869"/>
      <c r="F145" s="890"/>
      <c r="G145" s="872"/>
      <c r="H145" s="905" t="s">
        <v>149</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2.95" hidden="1" customHeight="1" outlineLevel="1" x14ac:dyDescent="0.2">
      <c r="A146" s="808"/>
      <c r="B146" s="859"/>
      <c r="C146" s="869"/>
      <c r="D146" s="869"/>
      <c r="E146" s="869"/>
      <c r="F146" s="890"/>
      <c r="G146" s="872"/>
      <c r="H146" s="905" t="s">
        <v>150</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2.95" hidden="1" customHeight="1" outlineLevel="1" x14ac:dyDescent="0.2">
      <c r="A147" s="808"/>
      <c r="B147" s="859"/>
      <c r="C147" s="869"/>
      <c r="D147" s="869"/>
      <c r="E147" s="869"/>
      <c r="F147" s="871"/>
      <c r="G147" s="872" t="s">
        <v>1187</v>
      </c>
      <c r="H147" s="905" t="s">
        <v>398</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2.95" hidden="1" customHeight="1" outlineLevel="1" x14ac:dyDescent="0.2">
      <c r="A148" s="808"/>
      <c r="B148" s="859"/>
      <c r="C148" s="869"/>
      <c r="D148" s="869"/>
      <c r="E148" s="869"/>
      <c r="F148" s="871"/>
      <c r="G148" s="872"/>
      <c r="H148" s="905" t="s">
        <v>142</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2.95" hidden="1" customHeight="1" outlineLevel="1" x14ac:dyDescent="0.2">
      <c r="A149" s="808"/>
      <c r="B149" s="859"/>
      <c r="C149" s="869"/>
      <c r="D149" s="869"/>
      <c r="E149" s="869"/>
      <c r="F149" s="871"/>
      <c r="G149" s="872"/>
      <c r="H149" s="905" t="s">
        <v>143</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2.95" hidden="1" customHeight="1" outlineLevel="1" x14ac:dyDescent="0.2">
      <c r="A150" s="808"/>
      <c r="B150" s="859"/>
      <c r="C150" s="869"/>
      <c r="D150" s="869"/>
      <c r="E150" s="869"/>
      <c r="F150" s="871"/>
      <c r="G150" s="872"/>
      <c r="H150" s="905" t="s">
        <v>144</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2.95" hidden="1" customHeight="1" outlineLevel="1" x14ac:dyDescent="0.2">
      <c r="A151" s="808"/>
      <c r="B151" s="859"/>
      <c r="C151" s="869"/>
      <c r="D151" s="869"/>
      <c r="E151" s="869"/>
      <c r="F151" s="868"/>
      <c r="G151" s="872"/>
      <c r="H151" s="905" t="s">
        <v>145</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2.95" hidden="1" customHeight="1" outlineLevel="1" x14ac:dyDescent="0.2">
      <c r="A152" s="808"/>
      <c r="B152" s="859"/>
      <c r="C152" s="869"/>
      <c r="D152" s="869"/>
      <c r="E152" s="869"/>
      <c r="F152" s="890"/>
      <c r="G152" s="872"/>
      <c r="H152" s="905" t="s">
        <v>146</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2.95" hidden="1" customHeight="1" outlineLevel="1" x14ac:dyDescent="0.2">
      <c r="A153" s="808"/>
      <c r="B153" s="859"/>
      <c r="C153" s="869"/>
      <c r="D153" s="869"/>
      <c r="E153" s="869"/>
      <c r="F153" s="890"/>
      <c r="G153" s="872"/>
      <c r="H153" s="905" t="s">
        <v>147</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2.95" hidden="1" customHeight="1" outlineLevel="1" x14ac:dyDescent="0.2">
      <c r="A154" s="808"/>
      <c r="B154" s="859"/>
      <c r="C154" s="869"/>
      <c r="D154" s="869"/>
      <c r="E154" s="869"/>
      <c r="F154" s="890"/>
      <c r="G154" s="872"/>
      <c r="H154" s="905" t="s">
        <v>148</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2.95" hidden="1" customHeight="1" outlineLevel="1" x14ac:dyDescent="0.2">
      <c r="A155" s="808"/>
      <c r="B155" s="859"/>
      <c r="C155" s="869"/>
      <c r="D155" s="869"/>
      <c r="E155" s="869"/>
      <c r="F155" s="890"/>
      <c r="G155" s="872"/>
      <c r="H155" s="905" t="s">
        <v>149</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2.95" hidden="1" customHeight="1" outlineLevel="1" x14ac:dyDescent="0.2">
      <c r="A156" s="808"/>
      <c r="B156" s="859"/>
      <c r="C156" s="869"/>
      <c r="D156" s="869"/>
      <c r="E156" s="869"/>
      <c r="F156" s="890"/>
      <c r="G156" s="872"/>
      <c r="H156" s="905" t="s">
        <v>150</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2">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0999999999999996" customHeight="1" x14ac:dyDescent="0.2">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2">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2">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0999999999999996" customHeight="1" thickBot="1" x14ac:dyDescent="0.25">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0999999999999996" customHeight="1" x14ac:dyDescent="0.2">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2.95" customHeight="1" x14ac:dyDescent="0.2">
      <c r="A164" s="808"/>
      <c r="B164" s="859"/>
      <c r="C164" s="882"/>
      <c r="D164" s="882">
        <v>0</v>
      </c>
      <c r="E164" s="882" t="s">
        <v>1</v>
      </c>
      <c r="F164" s="880"/>
      <c r="G164" s="887" t="s">
        <v>1190</v>
      </c>
      <c r="H164" s="880"/>
      <c r="I164" s="880"/>
      <c r="J164" s="880"/>
      <c r="K164" s="880"/>
      <c r="L164" s="880"/>
      <c r="M164" s="880"/>
      <c r="N164" s="880"/>
      <c r="O164" s="880"/>
      <c r="P164" s="880"/>
      <c r="Q164" s="880"/>
      <c r="R164" s="880"/>
      <c r="S164" s="880"/>
      <c r="T164" s="879"/>
      <c r="U164" s="881"/>
      <c r="V164" s="877"/>
      <c r="W164" s="877"/>
      <c r="X164" s="864"/>
      <c r="Y164" s="858"/>
    </row>
    <row r="165" spans="1:25" ht="12.95" customHeight="1" x14ac:dyDescent="0.2">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2.95" customHeight="1" x14ac:dyDescent="0.2">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2.95" customHeight="1" x14ac:dyDescent="0.2">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2.95" customHeight="1" x14ac:dyDescent="0.2">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2.95" customHeight="1" x14ac:dyDescent="0.2">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2.95" customHeight="1" x14ac:dyDescent="0.2">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2.95" customHeight="1" x14ac:dyDescent="0.2">
      <c r="A171" s="808"/>
      <c r="B171" s="859"/>
      <c r="C171" s="869"/>
      <c r="D171" s="869"/>
      <c r="E171" s="869"/>
      <c r="F171" s="869"/>
      <c r="G171" s="869"/>
      <c r="H171" s="897"/>
      <c r="I171" s="23" t="s">
        <v>399</v>
      </c>
      <c r="J171" s="23" t="s">
        <v>59</v>
      </c>
      <c r="K171" s="23" t="s">
        <v>60</v>
      </c>
      <c r="L171" s="23" t="s">
        <v>61</v>
      </c>
      <c r="M171" s="23" t="s">
        <v>62</v>
      </c>
      <c r="N171" s="23" t="s">
        <v>906</v>
      </c>
      <c r="O171" s="23" t="s">
        <v>907</v>
      </c>
      <c r="P171" s="23" t="s">
        <v>908</v>
      </c>
      <c r="Q171" s="23" t="s">
        <v>1200</v>
      </c>
      <c r="R171" s="897"/>
      <c r="S171" s="897"/>
      <c r="T171" s="875"/>
      <c r="U171" s="875"/>
      <c r="V171" s="875"/>
      <c r="W171" s="875"/>
      <c r="X171" s="864"/>
      <c r="Y171" s="858"/>
    </row>
    <row r="172" spans="1:25" ht="5.0999999999999996" customHeight="1" x14ac:dyDescent="0.2">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0999999999999996" customHeight="1" x14ac:dyDescent="0.2">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2.95" customHeight="1" x14ac:dyDescent="0.2">
      <c r="A174" s="808"/>
      <c r="B174" s="859"/>
      <c r="C174" s="869"/>
      <c r="D174" s="869"/>
      <c r="E174" s="869"/>
      <c r="F174" s="871"/>
      <c r="G174" s="818"/>
      <c r="H174" s="866" t="s">
        <v>1191</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2.95" customHeight="1" x14ac:dyDescent="0.2">
      <c r="A175" s="808"/>
      <c r="B175" s="859"/>
      <c r="C175" s="869"/>
      <c r="D175" s="869"/>
      <c r="E175" s="869"/>
      <c r="F175" s="868"/>
      <c r="G175" s="867"/>
      <c r="H175" s="866"/>
      <c r="Q175" s="866"/>
      <c r="R175" s="866"/>
      <c r="S175" s="866"/>
      <c r="T175" s="866"/>
      <c r="U175" s="866"/>
      <c r="V175" s="866"/>
      <c r="W175" s="865"/>
      <c r="X175" s="864"/>
      <c r="Y175" s="858"/>
    </row>
    <row r="176" spans="1:25" ht="5.0999999999999996" customHeight="1" x14ac:dyDescent="0.2">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2">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2">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0999999999999996" customHeight="1" thickBot="1" x14ac:dyDescent="0.25">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0999999999999996" customHeight="1" x14ac:dyDescent="0.2">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2.95" customHeight="1" x14ac:dyDescent="0.2">
      <c r="A182" s="808"/>
      <c r="B182" s="859"/>
      <c r="C182" s="882"/>
      <c r="D182" s="882">
        <v>0</v>
      </c>
      <c r="E182" s="882" t="s">
        <v>1</v>
      </c>
      <c r="F182" s="880"/>
      <c r="G182" s="887" t="s">
        <v>1158</v>
      </c>
      <c r="H182" s="880"/>
      <c r="I182" s="880"/>
      <c r="J182" s="880"/>
      <c r="K182" s="880"/>
      <c r="L182" s="880"/>
      <c r="M182" s="880"/>
      <c r="N182" s="880"/>
      <c r="O182" s="880"/>
      <c r="P182" s="880"/>
      <c r="Q182" s="880"/>
      <c r="R182" s="880"/>
      <c r="S182" s="880"/>
      <c r="T182" s="879"/>
      <c r="U182" s="881"/>
      <c r="V182" s="877"/>
      <c r="W182" s="877"/>
      <c r="X182" s="864"/>
      <c r="Y182" s="858"/>
    </row>
    <row r="183" spans="1:25" ht="12.95" customHeight="1" x14ac:dyDescent="0.2">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2.95" customHeight="1" x14ac:dyDescent="0.2">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2.95" customHeight="1" x14ac:dyDescent="0.2">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2.95" customHeight="1" x14ac:dyDescent="0.2">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2.95" customHeight="1" x14ac:dyDescent="0.2">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2.95" customHeight="1" x14ac:dyDescent="0.2">
      <c r="A188" s="808"/>
      <c r="B188" s="859"/>
      <c r="C188" s="869"/>
      <c r="D188" s="869"/>
      <c r="E188" s="869"/>
      <c r="F188" s="869"/>
      <c r="G188" s="869"/>
      <c r="H188" s="897"/>
      <c r="I188" s="903" t="s">
        <v>1157</v>
      </c>
      <c r="J188" s="903"/>
      <c r="K188" s="903"/>
      <c r="L188" s="903"/>
      <c r="M188" s="903"/>
      <c r="N188" s="913"/>
      <c r="O188" s="897"/>
      <c r="P188" s="897"/>
      <c r="Q188" s="897"/>
      <c r="R188" s="897"/>
      <c r="S188" s="897"/>
      <c r="T188" s="875"/>
      <c r="U188" s="875"/>
      <c r="V188" s="875"/>
      <c r="W188" s="875"/>
      <c r="X188" s="864"/>
      <c r="Y188" s="858"/>
    </row>
    <row r="189" spans="1:25" ht="12.95" customHeight="1" x14ac:dyDescent="0.2">
      <c r="A189" s="808"/>
      <c r="B189" s="859"/>
      <c r="C189" s="869"/>
      <c r="D189" s="869"/>
      <c r="E189" s="869"/>
      <c r="F189" s="869"/>
      <c r="G189" s="869"/>
      <c r="H189" s="897"/>
      <c r="I189" s="894" t="s">
        <v>1156</v>
      </c>
      <c r="J189" s="894" t="s">
        <v>1155</v>
      </c>
      <c r="K189" s="894" t="s">
        <v>1154</v>
      </c>
      <c r="L189" s="894" t="s">
        <v>1153</v>
      </c>
      <c r="M189" s="894" t="s">
        <v>1152</v>
      </c>
      <c r="N189" s="828"/>
      <c r="O189" s="897"/>
      <c r="P189" s="897"/>
      <c r="Q189" s="897"/>
      <c r="R189" s="897"/>
      <c r="S189" s="897"/>
      <c r="T189" s="875"/>
      <c r="U189" s="875"/>
      <c r="V189" s="875"/>
      <c r="W189" s="875"/>
      <c r="X189" s="864"/>
      <c r="Y189" s="858"/>
    </row>
    <row r="190" spans="1:25" ht="5.0999999999999996" customHeight="1" x14ac:dyDescent="0.2">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0999999999999996" customHeight="1" x14ac:dyDescent="0.2">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2.95" customHeight="1" x14ac:dyDescent="0.2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2.95" customHeight="1" x14ac:dyDescent="0.2">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0999999999999996" customHeight="1" x14ac:dyDescent="0.2">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2">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2">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0999999999999996" customHeight="1" thickBot="1" x14ac:dyDescent="0.25">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0999999999999996" customHeight="1" x14ac:dyDescent="0.2">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2.95" customHeight="1" x14ac:dyDescent="0.2">
      <c r="A200" s="808"/>
      <c r="B200" s="859"/>
      <c r="C200" s="882"/>
      <c r="D200" s="882">
        <v>0</v>
      </c>
      <c r="E200" s="882" t="s">
        <v>1</v>
      </c>
      <c r="F200" s="880"/>
      <c r="G200" s="887" t="s">
        <v>1145</v>
      </c>
      <c r="H200" s="880"/>
      <c r="I200" s="880"/>
      <c r="J200" s="880"/>
      <c r="K200" s="880"/>
      <c r="L200" s="880"/>
      <c r="M200" s="880"/>
      <c r="N200" s="880"/>
      <c r="O200" s="880"/>
      <c r="P200" s="880"/>
      <c r="Q200" s="880"/>
      <c r="R200" s="880"/>
      <c r="S200" s="880"/>
      <c r="T200" s="879"/>
      <c r="U200" s="881"/>
      <c r="V200" s="877"/>
      <c r="W200" s="877"/>
      <c r="X200" s="864"/>
      <c r="Y200" s="858"/>
    </row>
    <row r="201" spans="1:25" ht="12.95" customHeight="1" x14ac:dyDescent="0.2">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2.95" customHeight="1" x14ac:dyDescent="0.2">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2.95" customHeight="1" x14ac:dyDescent="0.2">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2.95" customHeight="1" x14ac:dyDescent="0.2">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2.95" customHeight="1" x14ac:dyDescent="0.2">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2.95" customHeight="1" x14ac:dyDescent="0.2">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2.95" customHeight="1" x14ac:dyDescent="0.2">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0999999999999996" customHeight="1" x14ac:dyDescent="0.2">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0999999999999996" customHeight="1" x14ac:dyDescent="0.2">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2.95" customHeight="1" x14ac:dyDescent="0.2">
      <c r="A210" s="808"/>
      <c r="B210" s="859"/>
      <c r="C210" s="869"/>
      <c r="D210" s="869"/>
      <c r="E210" s="869"/>
      <c r="F210" s="871"/>
      <c r="G210" s="867" t="s">
        <v>1144</v>
      </c>
      <c r="H210" s="867"/>
      <c r="I210" s="867"/>
      <c r="J210" s="98">
        <v>0.08</v>
      </c>
      <c r="K210" s="870"/>
      <c r="L210" s="866"/>
      <c r="M210" s="866"/>
      <c r="N210" s="866"/>
      <c r="O210" s="866"/>
      <c r="P210" s="866"/>
      <c r="Q210" s="866"/>
      <c r="R210" s="866"/>
      <c r="S210" s="866"/>
      <c r="T210" s="866"/>
      <c r="U210" s="866"/>
      <c r="V210" s="866"/>
      <c r="W210" s="865"/>
      <c r="X210" s="864"/>
      <c r="Y210" s="858"/>
    </row>
    <row r="211" spans="1:25" ht="12.95" customHeight="1" x14ac:dyDescent="0.2">
      <c r="A211" s="808"/>
      <c r="B211" s="859"/>
      <c r="C211" s="869"/>
      <c r="D211" s="869"/>
      <c r="E211" s="869"/>
      <c r="F211" s="871"/>
      <c r="G211" s="867" t="s">
        <v>1143</v>
      </c>
      <c r="H211" s="867"/>
      <c r="I211" s="867"/>
      <c r="J211" s="909">
        <v>4</v>
      </c>
      <c r="K211" s="870"/>
      <c r="L211" s="866"/>
      <c r="M211" s="866"/>
      <c r="N211" s="866"/>
      <c r="O211" s="866"/>
      <c r="P211" s="866"/>
      <c r="Q211" s="866"/>
      <c r="R211" s="866"/>
      <c r="S211" s="866"/>
      <c r="T211" s="866"/>
      <c r="U211" s="866"/>
      <c r="V211" s="866"/>
      <c r="W211" s="865"/>
      <c r="X211" s="864"/>
      <c r="Y211" s="858"/>
    </row>
    <row r="212" spans="1:25" ht="12.95" customHeight="1" x14ac:dyDescent="0.2">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2.95" customHeight="1" x14ac:dyDescent="0.2">
      <c r="A213" s="808"/>
      <c r="B213" s="859"/>
      <c r="C213" s="869"/>
      <c r="D213" s="869"/>
      <c r="E213" s="869"/>
      <c r="F213" s="868"/>
      <c r="G213" s="867" t="s">
        <v>1142</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2.95" customHeight="1" x14ac:dyDescent="0.2">
      <c r="A214" s="808"/>
      <c r="B214" s="859"/>
      <c r="C214" s="869"/>
      <c r="D214" s="869"/>
      <c r="E214" s="869"/>
      <c r="F214" s="890"/>
      <c r="G214" s="867" t="s">
        <v>1141</v>
      </c>
      <c r="H214" s="867"/>
      <c r="I214" s="867"/>
      <c r="J214" s="228">
        <v>1.4</v>
      </c>
      <c r="K214" s="892"/>
      <c r="L214" s="866"/>
      <c r="M214" s="866"/>
      <c r="N214" s="866"/>
      <c r="O214" s="866"/>
      <c r="P214" s="866"/>
      <c r="Q214" s="866"/>
      <c r="R214" s="866"/>
      <c r="S214" s="866"/>
      <c r="T214" s="866"/>
      <c r="U214" s="866"/>
      <c r="V214" s="866"/>
      <c r="W214" s="865"/>
      <c r="X214" s="864"/>
      <c r="Y214" s="858"/>
    </row>
    <row r="215" spans="1:25" ht="12.95" customHeight="1" x14ac:dyDescent="0.2">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0999999999999996" customHeight="1" x14ac:dyDescent="0.2">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2">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2">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2">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2">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2">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2">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2">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2">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2">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2">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2">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2">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2">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2">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2">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2">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2">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2">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2">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2">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2.75" x14ac:dyDescent="0.2">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785</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1131</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98</v>
      </c>
      <c r="F20" s="17" t="s">
        <v>844</v>
      </c>
      <c r="G20" s="490" t="s">
        <v>784</v>
      </c>
      <c r="H20" s="490" t="s">
        <v>776</v>
      </c>
      <c r="I20" s="490" t="s">
        <v>777</v>
      </c>
      <c r="J20" s="490" t="s">
        <v>778</v>
      </c>
      <c r="K20" s="490" t="s">
        <v>779</v>
      </c>
      <c r="L20" s="490" t="s">
        <v>780</v>
      </c>
      <c r="M20" s="490" t="s">
        <v>781</v>
      </c>
      <c r="N20" s="490" t="s">
        <v>782</v>
      </c>
      <c r="O20" s="490" t="s">
        <v>783</v>
      </c>
      <c r="P20" s="22"/>
      <c r="Q20" s="22"/>
      <c r="R20" s="22"/>
      <c r="S20" s="22"/>
      <c r="T20" s="22" t="s">
        <v>98</v>
      </c>
      <c r="U20" s="22" t="s">
        <v>844</v>
      </c>
      <c r="V20" s="22" t="s">
        <v>784</v>
      </c>
      <c r="W20" s="22" t="s">
        <v>776</v>
      </c>
      <c r="X20" s="22" t="s">
        <v>777</v>
      </c>
      <c r="Y20" s="22" t="s">
        <v>778</v>
      </c>
      <c r="Z20" s="22" t="s">
        <v>779</v>
      </c>
      <c r="AA20" s="22" t="s">
        <v>780</v>
      </c>
      <c r="AB20" s="22" t="s">
        <v>781</v>
      </c>
      <c r="AC20" s="22" t="s">
        <v>782</v>
      </c>
      <c r="AD20" s="22" t="s">
        <v>783</v>
      </c>
      <c r="AE20" s="22"/>
      <c r="AF20" s="22"/>
      <c r="AG20" s="22"/>
      <c r="AH20" s="22"/>
      <c r="AI20" s="22"/>
      <c r="AJ20" s="22"/>
      <c r="AK20" s="22"/>
      <c r="AL20" s="16"/>
      <c r="AM20" s="8"/>
      <c r="AN20" s="8"/>
      <c r="AO20" s="8"/>
    </row>
    <row r="21" spans="1:41" outlineLevel="1" x14ac:dyDescent="0.25">
      <c r="A21" s="6"/>
      <c r="B21" s="7"/>
      <c r="C21" s="17"/>
      <c r="D21" s="26"/>
      <c r="E21" s="504" t="s">
        <v>400</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1007</v>
      </c>
      <c r="T21" t="s">
        <v>400</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25">
      <c r="A22" s="6"/>
      <c r="B22" s="7"/>
      <c r="C22" s="17"/>
      <c r="D22" s="26"/>
      <c r="E22" s="505" t="s">
        <v>401</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401</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25">
      <c r="A23" s="6"/>
      <c r="B23" s="7"/>
      <c r="C23" s="17"/>
      <c r="D23" s="26"/>
      <c r="E23" s="505" t="s">
        <v>402</v>
      </c>
      <c r="F23" s="662">
        <v>43630</v>
      </c>
      <c r="G23" s="662">
        <v>43628</v>
      </c>
      <c r="H23" s="1">
        <f>G23</f>
        <v>43628</v>
      </c>
      <c r="I23" s="662">
        <v>43628</v>
      </c>
      <c r="J23" s="1">
        <f>I23</f>
        <v>43628</v>
      </c>
      <c r="K23" s="662">
        <v>43628</v>
      </c>
      <c r="L23" s="1">
        <f>K23</f>
        <v>43628</v>
      </c>
      <c r="M23" s="662">
        <v>43614</v>
      </c>
      <c r="N23" s="1">
        <f t="shared" si="0"/>
        <v>43614</v>
      </c>
      <c r="O23" s="1">
        <f t="shared" si="0"/>
        <v>43614</v>
      </c>
      <c r="T23" t="s">
        <v>402</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25">
      <c r="A24" s="6"/>
      <c r="B24" s="7"/>
      <c r="C24" s="17"/>
      <c r="D24" s="26"/>
      <c r="E24" s="505" t="s">
        <v>403</v>
      </c>
      <c r="F24" s="662">
        <v>43665</v>
      </c>
      <c r="G24" s="662">
        <v>43684</v>
      </c>
      <c r="H24" s="1">
        <f>G24</f>
        <v>43684</v>
      </c>
      <c r="I24" s="662">
        <v>43684</v>
      </c>
      <c r="J24" s="1">
        <f>I24</f>
        <v>43684</v>
      </c>
      <c r="K24" s="662">
        <v>43684</v>
      </c>
      <c r="L24" s="1">
        <f>K24</f>
        <v>43684</v>
      </c>
      <c r="M24" s="662">
        <v>43684</v>
      </c>
      <c r="N24" s="1">
        <f t="shared" si="0"/>
        <v>43684</v>
      </c>
      <c r="O24" s="1">
        <f t="shared" si="0"/>
        <v>43684</v>
      </c>
      <c r="T24" t="s">
        <v>403</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25">
      <c r="A25" s="6"/>
      <c r="B25" s="7"/>
      <c r="C25" s="17"/>
      <c r="D25" s="26"/>
      <c r="E25" s="505" t="s">
        <v>404</v>
      </c>
      <c r="F25" s="662">
        <v>43721</v>
      </c>
      <c r="G25" s="662">
        <v>43733</v>
      </c>
      <c r="H25" s="1">
        <f>G25</f>
        <v>43733</v>
      </c>
      <c r="I25" s="662">
        <v>43733</v>
      </c>
      <c r="J25" s="1">
        <f>I25</f>
        <v>43733</v>
      </c>
      <c r="K25" s="662">
        <v>43733</v>
      </c>
      <c r="L25" s="1">
        <f>K25</f>
        <v>43733</v>
      </c>
      <c r="M25" s="662">
        <v>43733</v>
      </c>
      <c r="N25" s="1">
        <f t="shared" si="0"/>
        <v>43733</v>
      </c>
      <c r="O25" s="1">
        <f t="shared" si="0"/>
        <v>43733</v>
      </c>
      <c r="T25" t="s">
        <v>404</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25">
      <c r="A26" s="6"/>
      <c r="B26" s="7"/>
      <c r="C26" s="17"/>
      <c r="D26" s="26"/>
      <c r="E26" s="505" t="s">
        <v>405</v>
      </c>
      <c r="F26" s="662">
        <v>43749</v>
      </c>
      <c r="G26" s="662">
        <v>43753</v>
      </c>
      <c r="H26" s="1">
        <f>G26</f>
        <v>43753</v>
      </c>
      <c r="I26" s="662">
        <v>43753</v>
      </c>
      <c r="J26" s="1">
        <f>I26</f>
        <v>43753</v>
      </c>
      <c r="K26" s="662">
        <v>43753</v>
      </c>
      <c r="L26" s="1">
        <f>K26</f>
        <v>43753</v>
      </c>
      <c r="M26" s="662">
        <v>43753</v>
      </c>
      <c r="N26" s="1">
        <f t="shared" si="0"/>
        <v>43753</v>
      </c>
      <c r="O26" s="1">
        <f t="shared" si="0"/>
        <v>43753</v>
      </c>
      <c r="T26" t="s">
        <v>405</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25">
      <c r="A27" s="6"/>
      <c r="B27" s="7"/>
      <c r="C27" s="17"/>
      <c r="D27" s="26"/>
      <c r="E27" s="505" t="s">
        <v>406</v>
      </c>
      <c r="F27" s="662">
        <v>43770</v>
      </c>
      <c r="G27" s="662">
        <v>43784</v>
      </c>
      <c r="H27" s="662">
        <v>43769</v>
      </c>
      <c r="I27" s="662">
        <v>43784</v>
      </c>
      <c r="J27" s="662">
        <v>43766</v>
      </c>
      <c r="K27" s="662">
        <v>43789</v>
      </c>
      <c r="L27" s="662">
        <v>43775</v>
      </c>
      <c r="M27" s="662">
        <v>43797</v>
      </c>
      <c r="N27" s="662">
        <v>43770</v>
      </c>
      <c r="O27" s="1">
        <f>N27</f>
        <v>43770</v>
      </c>
      <c r="T27" t="s">
        <v>406</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25">
      <c r="A28" s="6"/>
      <c r="B28" s="7"/>
      <c r="C28" s="17"/>
      <c r="D28" s="26"/>
      <c r="E28" s="505" t="s">
        <v>407</v>
      </c>
      <c r="F28" s="662">
        <v>43805</v>
      </c>
      <c r="G28" s="662">
        <v>43852</v>
      </c>
      <c r="H28" s="662">
        <v>43852</v>
      </c>
      <c r="I28" s="662">
        <v>43852</v>
      </c>
      <c r="J28" s="662">
        <v>43852</v>
      </c>
      <c r="K28" s="662">
        <v>43852</v>
      </c>
      <c r="L28" s="662">
        <v>43852</v>
      </c>
      <c r="M28" s="662">
        <v>43852</v>
      </c>
      <c r="N28" s="662">
        <v>43852</v>
      </c>
      <c r="O28" s="1">
        <f>N28</f>
        <v>43852</v>
      </c>
      <c r="T28" t="s">
        <v>407</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25">
      <c r="A29" s="6"/>
      <c r="B29" s="7"/>
      <c r="C29" s="17"/>
      <c r="D29" s="26"/>
      <c r="E29" s="505" t="s">
        <v>408</v>
      </c>
      <c r="F29" s="662">
        <v>43918</v>
      </c>
      <c r="G29" s="662">
        <v>43891</v>
      </c>
      <c r="H29" s="662">
        <v>43891</v>
      </c>
      <c r="I29" s="662">
        <v>43891</v>
      </c>
      <c r="J29" s="662">
        <v>43891</v>
      </c>
      <c r="K29" s="662">
        <v>43891</v>
      </c>
      <c r="L29" s="662">
        <v>43891</v>
      </c>
      <c r="M29" s="662">
        <v>43891</v>
      </c>
      <c r="N29" s="662">
        <v>43891</v>
      </c>
      <c r="O29" s="1">
        <f>N29</f>
        <v>43891</v>
      </c>
      <c r="T29" t="s">
        <v>408</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25">
      <c r="A30" s="6"/>
      <c r="B30" s="7"/>
      <c r="C30" s="17"/>
      <c r="D30" s="26"/>
      <c r="E30" s="506" t="s">
        <v>409</v>
      </c>
      <c r="F30" s="662">
        <v>43946</v>
      </c>
      <c r="G30" s="662">
        <v>43922</v>
      </c>
      <c r="H30" s="662">
        <v>43922</v>
      </c>
      <c r="I30" s="662">
        <v>43922</v>
      </c>
      <c r="J30" s="662">
        <v>43922</v>
      </c>
      <c r="K30" s="662">
        <v>43922</v>
      </c>
      <c r="L30" s="662">
        <v>43922</v>
      </c>
      <c r="M30" s="662">
        <v>43922</v>
      </c>
      <c r="N30" s="662">
        <v>43922</v>
      </c>
      <c r="O30" s="1">
        <f>N30</f>
        <v>43922</v>
      </c>
      <c r="T30" t="s">
        <v>409</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25">
      <c r="A31" s="6"/>
      <c r="B31" s="7"/>
      <c r="C31" s="17"/>
      <c r="D31" s="26"/>
      <c r="E31" t="s">
        <v>410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410</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786</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844</v>
      </c>
      <c r="H46" s="490" t="s">
        <v>784</v>
      </c>
      <c r="I46" s="490" t="s">
        <v>776</v>
      </c>
      <c r="J46" s="490" t="s">
        <v>777</v>
      </c>
      <c r="K46" s="490" t="s">
        <v>778</v>
      </c>
      <c r="L46" s="490" t="s">
        <v>779</v>
      </c>
      <c r="M46" s="490" t="s">
        <v>780</v>
      </c>
      <c r="N46" s="490" t="s">
        <v>781</v>
      </c>
      <c r="O46" s="490" t="s">
        <v>782</v>
      </c>
      <c r="P46" s="490" t="s">
        <v>783</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9" t="s">
        <v>100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8" t="s">
        <v>101</v>
      </c>
      <c r="G48" s="785">
        <v>21</v>
      </c>
      <c r="H48" s="785">
        <v>40</v>
      </c>
      <c r="I48" s="785">
        <v>40</v>
      </c>
      <c r="J48" s="785">
        <v>40</v>
      </c>
      <c r="K48" s="785">
        <v>21</v>
      </c>
      <c r="L48" s="785">
        <v>21</v>
      </c>
      <c r="M48" s="785">
        <v>21</v>
      </c>
      <c r="N48" s="785">
        <v>0</v>
      </c>
      <c r="O48" s="785">
        <v>0</v>
      </c>
      <c r="P48" s="785">
        <v>0</v>
      </c>
      <c r="Q48" s="35" t="s">
        <v>791</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85">
        <v>7</v>
      </c>
      <c r="H49" s="785">
        <v>7</v>
      </c>
      <c r="I49" s="785">
        <v>7</v>
      </c>
      <c r="J49" s="785">
        <v>7</v>
      </c>
      <c r="K49" s="785">
        <v>7</v>
      </c>
      <c r="L49" s="785">
        <v>7</v>
      </c>
      <c r="M49" s="785">
        <v>7</v>
      </c>
      <c r="N49" s="785">
        <v>7</v>
      </c>
      <c r="O49" s="785">
        <v>7</v>
      </c>
      <c r="P49" s="785">
        <v>7</v>
      </c>
      <c r="Q49" s="35" t="s">
        <v>828</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85">
        <v>7</v>
      </c>
      <c r="H50" s="785">
        <v>7</v>
      </c>
      <c r="I50" s="785">
        <v>7</v>
      </c>
      <c r="J50" s="785">
        <v>7</v>
      </c>
      <c r="K50" s="785">
        <v>7</v>
      </c>
      <c r="L50" s="785">
        <v>7</v>
      </c>
      <c r="M50" s="785">
        <v>7</v>
      </c>
      <c r="N50" s="785">
        <v>7</v>
      </c>
      <c r="O50" s="785">
        <v>7</v>
      </c>
      <c r="P50" s="785">
        <v>7</v>
      </c>
      <c r="Q50" s="35" t="s">
        <v>828</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1132</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25">
      <c r="A55" s="6"/>
      <c r="B55" s="7"/>
      <c r="C55" s="17"/>
      <c r="D55" s="26"/>
      <c r="E55" s="26"/>
      <c r="F55" s="488" t="s">
        <v>102</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25">
      <c r="A56" s="6"/>
      <c r="B56" s="7"/>
      <c r="C56" s="17"/>
      <c r="D56" s="26"/>
      <c r="F56" t="s">
        <v>1132</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25">
      <c r="A58" s="6"/>
      <c r="B58" s="7"/>
      <c r="C58" s="17"/>
      <c r="D58" s="26"/>
      <c r="E58" s="192" t="s">
        <v>103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8" t="s">
        <v>104</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1132</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8" t="s">
        <v>105</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1132</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0999999999999996" customHeight="1" outlineLevel="1" x14ac:dyDescent="0.2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775</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945" t="s">
        <v>788</v>
      </c>
      <c r="H95" s="945"/>
      <c r="I95" s="945"/>
      <c r="J95" s="945"/>
      <c r="K95" s="945" t="s">
        <v>789</v>
      </c>
      <c r="L95" s="945"/>
      <c r="M95" s="945" t="s">
        <v>790</v>
      </c>
      <c r="N95" s="945"/>
      <c r="O95" s="17"/>
      <c r="P95" s="22"/>
      <c r="Q95" s="22"/>
      <c r="R95" s="22"/>
      <c r="S95" s="22"/>
      <c r="T95" s="22"/>
      <c r="U95" s="17" t="s">
        <v>1131</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90" t="s">
        <v>844</v>
      </c>
      <c r="G97" s="490" t="s">
        <v>784</v>
      </c>
      <c r="H97" s="490" t="s">
        <v>776</v>
      </c>
      <c r="I97" s="490" t="s">
        <v>777</v>
      </c>
      <c r="J97" s="490" t="s">
        <v>778</v>
      </c>
      <c r="K97" s="490" t="s">
        <v>779</v>
      </c>
      <c r="L97" s="490" t="s">
        <v>780</v>
      </c>
      <c r="M97" s="490" t="s">
        <v>781</v>
      </c>
      <c r="N97" s="490" t="s">
        <v>782</v>
      </c>
      <c r="O97" s="490" t="s">
        <v>783</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25">
      <c r="A98" s="6"/>
      <c r="B98" s="7"/>
      <c r="C98" s="17"/>
      <c r="D98" s="33"/>
      <c r="E98" s="27" t="s">
        <v>792</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806</v>
      </c>
      <c r="R98" s="2"/>
      <c r="S98" s="2"/>
      <c r="T98" s="2" t="s">
        <v>792</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25">
      <c r="A99" s="6"/>
      <c r="B99" s="7"/>
      <c r="C99" s="17"/>
      <c r="D99" s="33"/>
      <c r="E99" s="27" t="s">
        <v>793</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793</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25">
      <c r="A100" s="6"/>
      <c r="B100" s="7"/>
      <c r="C100" s="17"/>
      <c r="D100" s="33"/>
      <c r="E100" s="27" t="s">
        <v>794</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794</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25">
      <c r="A101" s="6"/>
      <c r="B101" s="7"/>
      <c r="C101" s="17"/>
      <c r="D101" s="26"/>
      <c r="E101" s="27" t="s">
        <v>795</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795</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25">
      <c r="A102" s="6"/>
      <c r="B102" s="7"/>
      <c r="C102" s="17"/>
      <c r="D102" s="26"/>
      <c r="E102" s="27" t="s">
        <v>796</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988</v>
      </c>
      <c r="R102" s="151"/>
      <c r="S102" s="786"/>
      <c r="T102" s="786" t="s">
        <v>796</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25">
      <c r="A103" s="6"/>
      <c r="B103" s="7"/>
      <c r="C103" s="17"/>
      <c r="D103" s="26"/>
      <c r="E103" s="27" t="s">
        <v>797</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987</v>
      </c>
      <c r="R103" s="151"/>
      <c r="S103" s="151"/>
      <c r="T103" s="151" t="s">
        <v>797</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25">
      <c r="A104" s="6"/>
      <c r="B104" s="7"/>
      <c r="C104" s="17"/>
      <c r="D104" s="26"/>
      <c r="E104" s="27" t="s">
        <v>798</v>
      </c>
      <c r="F104" s="491">
        <v>43678</v>
      </c>
      <c r="G104" s="491">
        <v>43678</v>
      </c>
      <c r="H104" s="491">
        <v>43678</v>
      </c>
      <c r="I104" s="491">
        <v>43678</v>
      </c>
      <c r="J104" s="491">
        <v>43678</v>
      </c>
      <c r="K104" s="491">
        <v>43678</v>
      </c>
      <c r="L104" s="491">
        <v>43678</v>
      </c>
      <c r="M104" s="491">
        <v>43678</v>
      </c>
      <c r="N104" s="491">
        <v>43678</v>
      </c>
      <c r="O104" s="491">
        <v>43678</v>
      </c>
      <c r="R104" s="151"/>
      <c r="S104" s="151"/>
      <c r="T104" s="151" t="s">
        <v>798</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25">
      <c r="A105" s="6"/>
      <c r="B105" s="7"/>
      <c r="C105" s="17"/>
      <c r="D105" s="26"/>
      <c r="E105" s="27" t="s">
        <v>799</v>
      </c>
      <c r="F105" s="491">
        <v>43709</v>
      </c>
      <c r="G105" s="491">
        <v>43709</v>
      </c>
      <c r="H105" s="491">
        <v>43709</v>
      </c>
      <c r="I105" s="491">
        <v>43709</v>
      </c>
      <c r="J105" s="491">
        <v>43678</v>
      </c>
      <c r="K105" s="491">
        <v>43678</v>
      </c>
      <c r="L105" s="491">
        <v>43678</v>
      </c>
      <c r="M105" s="491">
        <v>43709</v>
      </c>
      <c r="N105" s="491">
        <v>43709</v>
      </c>
      <c r="O105" s="491">
        <v>43709</v>
      </c>
      <c r="R105" s="151"/>
      <c r="S105" s="151"/>
      <c r="T105" s="151" t="s">
        <v>799</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25">
      <c r="A106" s="6"/>
      <c r="B106" s="7"/>
      <c r="C106" s="17"/>
      <c r="D106" s="26"/>
      <c r="E106" s="27" t="s">
        <v>800</v>
      </c>
      <c r="F106" s="646">
        <v>43753</v>
      </c>
      <c r="G106" s="646">
        <v>43753</v>
      </c>
      <c r="H106" s="646">
        <v>43753</v>
      </c>
      <c r="I106" s="646">
        <v>43753</v>
      </c>
      <c r="J106" s="646">
        <v>43753</v>
      </c>
      <c r="K106" s="646">
        <v>43753</v>
      </c>
      <c r="L106" s="646">
        <v>43753</v>
      </c>
      <c r="M106" s="646">
        <v>43753</v>
      </c>
      <c r="N106" s="646">
        <v>43753</v>
      </c>
      <c r="O106" s="646">
        <v>43753</v>
      </c>
      <c r="R106" s="151"/>
      <c r="S106" s="151"/>
      <c r="T106" s="151" t="s">
        <v>800</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25">
      <c r="A107" s="6"/>
      <c r="B107" s="7"/>
      <c r="C107" s="17"/>
      <c r="D107" s="26"/>
      <c r="E107" s="27" t="s">
        <v>801</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804</v>
      </c>
      <c r="R107" s="151"/>
      <c r="S107" s="151"/>
      <c r="T107" s="151" t="s">
        <v>801</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25">
      <c r="A108" s="6"/>
      <c r="B108" s="7"/>
      <c r="C108" s="17"/>
      <c r="D108" s="26"/>
      <c r="E108" s="27" t="s">
        <v>507</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805</v>
      </c>
      <c r="R108" s="151"/>
      <c r="S108" s="151"/>
      <c r="T108" s="151" t="s">
        <v>507</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25">
      <c r="A109" s="6"/>
      <c r="B109" s="7"/>
      <c r="C109" s="17"/>
      <c r="D109" s="26"/>
      <c r="E109" s="27" t="s">
        <v>802</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807</v>
      </c>
      <c r="R109" s="2"/>
      <c r="S109" s="2"/>
      <c r="T109" s="2" t="s">
        <v>802</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25">
      <c r="A110" s="6"/>
      <c r="B110" s="7"/>
      <c r="C110" s="17"/>
      <c r="D110" s="26"/>
      <c r="E110" s="27" t="s">
        <v>803</v>
      </c>
      <c r="F110" s="491">
        <v>43862</v>
      </c>
      <c r="G110" s="491">
        <v>43862</v>
      </c>
      <c r="H110" s="491">
        <v>43862</v>
      </c>
      <c r="I110" s="491">
        <v>43862</v>
      </c>
      <c r="J110" s="491">
        <v>43862</v>
      </c>
      <c r="K110" s="491">
        <v>43862</v>
      </c>
      <c r="L110" s="491">
        <v>43862</v>
      </c>
      <c r="M110" s="491">
        <v>43862</v>
      </c>
      <c r="N110" s="491">
        <v>43862</v>
      </c>
      <c r="O110" s="491">
        <v>43862</v>
      </c>
      <c r="R110" s="2"/>
      <c r="S110" s="2"/>
      <c r="T110" s="2" t="s">
        <v>803</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25">
      <c r="A111" s="6"/>
      <c r="B111" s="7"/>
      <c r="C111" s="17"/>
      <c r="D111" s="26"/>
      <c r="E111" s="27" t="s">
        <v>808</v>
      </c>
      <c r="F111" s="491">
        <v>43891</v>
      </c>
      <c r="G111" s="491">
        <v>43891</v>
      </c>
      <c r="H111" s="491">
        <v>43891</v>
      </c>
      <c r="I111" s="491">
        <v>43891</v>
      </c>
      <c r="J111" s="491">
        <v>43891</v>
      </c>
      <c r="K111" s="491">
        <v>43891</v>
      </c>
      <c r="L111" s="491">
        <v>43891</v>
      </c>
      <c r="M111" s="491">
        <v>43891</v>
      </c>
      <c r="N111" s="491">
        <v>43891</v>
      </c>
      <c r="O111" s="491">
        <v>43891</v>
      </c>
      <c r="R111" s="2"/>
      <c r="S111" s="2"/>
      <c r="T111" s="2" t="s">
        <v>808</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25">
      <c r="A112" s="6"/>
      <c r="B112" s="7"/>
      <c r="C112" s="17"/>
      <c r="D112" s="33"/>
      <c r="E112" s="27" t="s">
        <v>1133</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1134</v>
      </c>
      <c r="R112" s="2"/>
      <c r="S112" s="2"/>
      <c r="T112" s="2" t="s">
        <v>1133</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2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col min="22" max="22" width="11.5703125" customWidth="1"/>
    <col min="23" max="25" width="9.285156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 outlineLevel="1" x14ac:dyDescent="0.25">
      <c r="A3" s="6"/>
      <c r="B3" s="7"/>
      <c r="C3" s="17"/>
      <c r="D3" s="33"/>
      <c r="E3" s="609" t="s">
        <v>952</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2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257</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328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252</v>
      </c>
      <c r="I14" s="23"/>
      <c r="J14" s="23" t="s">
        <v>251</v>
      </c>
      <c r="K14" s="23"/>
      <c r="L14" s="23" t="s">
        <v>253</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25">
      <c r="A16" s="6"/>
      <c r="B16" s="7"/>
      <c r="C16" s="17"/>
      <c r="D16" s="26"/>
      <c r="E16" s="27"/>
      <c r="F16" s="27"/>
      <c r="G16" s="27" t="s">
        <v>208</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25">
      <c r="A17" s="6"/>
      <c r="B17" s="7"/>
      <c r="C17" s="17"/>
      <c r="D17" s="26"/>
      <c r="E17" s="31"/>
      <c r="F17" s="31"/>
      <c r="G17" s="34" t="s">
        <v>209</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259</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258</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254</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252</v>
      </c>
      <c r="I34" s="23"/>
      <c r="J34" s="23" t="s">
        <v>251</v>
      </c>
      <c r="K34" s="23"/>
      <c r="L34" s="23" t="s">
        <v>253</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25">
      <c r="A36" s="6"/>
      <c r="B36" s="7"/>
      <c r="C36" s="17"/>
      <c r="D36" s="26"/>
      <c r="E36" s="27"/>
      <c r="F36" s="27"/>
      <c r="G36" s="27" t="s">
        <v>255</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2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256</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260</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252</v>
      </c>
      <c r="I51" s="23" t="s">
        <v>251</v>
      </c>
      <c r="J51" s="23" t="s">
        <v>253</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261</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25">
      <c r="A53" s="6"/>
      <c r="B53" s="7"/>
      <c r="C53" s="17"/>
      <c r="D53" s="26"/>
      <c r="E53" s="27"/>
      <c r="F53" s="27"/>
      <c r="G53" s="146" t="s">
        <v>262</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25">
      <c r="A54" s="6"/>
      <c r="B54" s="7"/>
      <c r="C54" s="17"/>
      <c r="D54" s="26"/>
      <c r="E54" s="31"/>
      <c r="F54" s="31"/>
      <c r="G54" s="32" t="s">
        <v>263</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6" t="s">
        <v>264</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376</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50"/>
      <c r="I58" s="146" t="s">
        <v>251</v>
      </c>
      <c r="J58" s="146" t="s">
        <v>253</v>
      </c>
      <c r="K58" s="150"/>
      <c r="L58" s="150"/>
      <c r="M58" s="150"/>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7" t="s">
        <v>265</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8" t="s">
        <v>266</v>
      </c>
      <c r="I60" s="239">
        <v>0.02</v>
      </c>
      <c r="J60" s="239">
        <v>0.1</v>
      </c>
      <c r="K60" s="150"/>
      <c r="L60" s="150"/>
      <c r="M60" s="150"/>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25">
      <c r="A67" s="6"/>
      <c r="B67" s="7"/>
      <c r="C67" s="12"/>
      <c r="D67" s="13"/>
      <c r="E67" s="14" t="s">
        <v>267</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25">
      <c r="A68" s="6"/>
      <c r="B68" s="7"/>
      <c r="C68" s="12"/>
      <c r="D68" s="13"/>
      <c r="E68" s="21"/>
      <c r="F68" s="13"/>
      <c r="G68" s="13"/>
      <c r="H68" s="13"/>
      <c r="I68" s="13" t="s">
        <v>271</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25">
      <c r="A71" s="6"/>
      <c r="B71" s="7"/>
      <c r="C71" s="17"/>
      <c r="D71" s="17"/>
      <c r="E71" s="17"/>
      <c r="F71" s="607" t="s">
        <v>269</v>
      </c>
      <c r="G71" s="607"/>
      <c r="H71" s="100"/>
      <c r="I71" s="22"/>
      <c r="J71" s="100" t="s">
        <v>270</v>
      </c>
      <c r="K71" s="100"/>
      <c r="L71" s="100"/>
      <c r="M71" s="22"/>
      <c r="N71" s="100" t="s">
        <v>377</v>
      </c>
      <c r="O71" s="100"/>
      <c r="P71" s="100"/>
      <c r="Q71" s="22"/>
      <c r="R71" s="100" t="s">
        <v>272</v>
      </c>
      <c r="S71" s="100"/>
      <c r="T71" s="607"/>
      <c r="U71" s="22"/>
      <c r="V71" s="608" t="s">
        <v>273</v>
      </c>
      <c r="W71" s="22"/>
      <c r="X71" s="22"/>
      <c r="Y71" s="22"/>
      <c r="Z71" s="16"/>
      <c r="AA71" s="8"/>
      <c r="AB71" s="8"/>
      <c r="AC71" s="8"/>
    </row>
    <row r="72" spans="1:29" ht="13.9" customHeight="1" outlineLevel="1" x14ac:dyDescent="0.25">
      <c r="A72" s="6"/>
      <c r="B72" s="7"/>
      <c r="C72" s="17"/>
      <c r="D72" s="17"/>
      <c r="E72" s="17"/>
      <c r="F72" s="608" t="s">
        <v>99</v>
      </c>
      <c r="G72" s="23" t="s">
        <v>951</v>
      </c>
      <c r="H72" s="143" t="s">
        <v>268</v>
      </c>
      <c r="I72" s="22"/>
      <c r="J72" s="23" t="s">
        <v>99</v>
      </c>
      <c r="K72" s="23" t="s">
        <v>951</v>
      </c>
      <c r="L72" s="23" t="s">
        <v>268</v>
      </c>
      <c r="M72" s="22"/>
      <c r="N72" s="23" t="s">
        <v>99</v>
      </c>
      <c r="O72" s="23" t="s">
        <v>951</v>
      </c>
      <c r="P72" s="23" t="s">
        <v>268</v>
      </c>
      <c r="Q72" s="22"/>
      <c r="R72" s="23" t="s">
        <v>99</v>
      </c>
      <c r="S72" s="23" t="s">
        <v>951</v>
      </c>
      <c r="T72" s="23" t="s">
        <v>268</v>
      </c>
      <c r="U72" s="22"/>
      <c r="V72" s="608" t="s">
        <v>268</v>
      </c>
      <c r="W72" s="22"/>
      <c r="X72" s="22"/>
      <c r="Y72" s="22"/>
      <c r="Z72" s="16"/>
      <c r="AA72" s="8"/>
      <c r="AB72" s="8"/>
      <c r="AC72" s="8"/>
    </row>
    <row r="73" spans="1:29" ht="13.9" customHeight="1" outlineLevel="1" x14ac:dyDescent="0.2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2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2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2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2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2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2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2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2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2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2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2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2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2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2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2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0999999999999996" customHeight="1" outlineLevel="1" x14ac:dyDescent="0.2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950</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274</v>
      </c>
      <c r="G97" s="22"/>
      <c r="H97" s="22"/>
      <c r="I97" s="22"/>
      <c r="J97" s="22"/>
      <c r="K97" s="22"/>
      <c r="L97" s="22"/>
      <c r="M97" s="22"/>
      <c r="N97" s="22"/>
      <c r="O97" s="22" t="s">
        <v>382</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945"/>
      <c r="F99" s="946"/>
      <c r="G99" s="23" t="s">
        <v>275</v>
      </c>
      <c r="H99" s="23"/>
      <c r="I99" s="23"/>
      <c r="J99" s="100" t="s">
        <v>378</v>
      </c>
      <c r="K99" s="100"/>
      <c r="L99" s="100"/>
      <c r="M99" s="613"/>
      <c r="N99" s="100" t="s">
        <v>379</v>
      </c>
      <c r="O99" s="100"/>
      <c r="P99" s="240"/>
      <c r="Q99" s="128"/>
      <c r="R99" s="240" t="s">
        <v>380</v>
      </c>
      <c r="S99" s="133"/>
      <c r="T99" s="133"/>
      <c r="U99" s="128"/>
      <c r="V99" s="133" t="s">
        <v>381</v>
      </c>
      <c r="W99" s="133"/>
      <c r="X99" s="133"/>
      <c r="Y99" s="128"/>
      <c r="Z99" s="16"/>
      <c r="AA99" s="8"/>
      <c r="AB99" s="8"/>
      <c r="AC99" s="8"/>
    </row>
    <row r="100" spans="1:29" ht="13.5" customHeight="1" outlineLevel="1" x14ac:dyDescent="0.25">
      <c r="A100" s="6"/>
      <c r="B100" s="7"/>
      <c r="C100" s="17"/>
      <c r="D100" s="17"/>
      <c r="E100" s="17" t="s">
        <v>263</v>
      </c>
      <c r="F100" s="17"/>
      <c r="G100" s="23" t="s">
        <v>106</v>
      </c>
      <c r="H100" s="23" t="s">
        <v>276</v>
      </c>
      <c r="I100" s="23"/>
      <c r="J100" s="23" t="s">
        <v>99</v>
      </c>
      <c r="K100" s="23" t="s">
        <v>951</v>
      </c>
      <c r="L100" s="23" t="s">
        <v>268</v>
      </c>
      <c r="M100" s="23"/>
      <c r="N100" s="23" t="s">
        <v>99</v>
      </c>
      <c r="O100" s="23" t="s">
        <v>951</v>
      </c>
      <c r="P100" s="23" t="s">
        <v>268</v>
      </c>
      <c r="Q100" s="23"/>
      <c r="R100" s="23" t="s">
        <v>99</v>
      </c>
      <c r="S100" s="23" t="s">
        <v>951</v>
      </c>
      <c r="T100" s="23" t="s">
        <v>268</v>
      </c>
      <c r="U100" s="23"/>
      <c r="V100" s="23" t="s">
        <v>99</v>
      </c>
      <c r="W100" s="23" t="s">
        <v>951</v>
      </c>
      <c r="X100" s="23" t="s">
        <v>268</v>
      </c>
      <c r="Y100" s="24"/>
      <c r="Z100" s="16"/>
      <c r="AA100" s="8"/>
      <c r="AB100" s="8"/>
      <c r="AC100" s="8"/>
    </row>
    <row r="101" spans="1:29" ht="13.5" customHeight="1" outlineLevel="1" x14ac:dyDescent="0.2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2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2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2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2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2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2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2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2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2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2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2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2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2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2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2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2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2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2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2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2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2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25">
      <c r="A123" s="6"/>
      <c r="B123" s="7"/>
      <c r="C123" s="17"/>
      <c r="D123" s="33"/>
      <c r="E123" s="788" t="s">
        <v>760</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2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25">
      <c r="A125" s="6"/>
      <c r="B125" s="7"/>
      <c r="C125" s="17"/>
      <c r="D125" s="33"/>
      <c r="E125" s="614" t="s">
        <v>99</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25">
      <c r="A126" s="6"/>
      <c r="B126" s="7"/>
      <c r="C126" s="17"/>
      <c r="D126" s="33"/>
      <c r="E126" s="614" t="s">
        <v>761</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2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2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2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25">
      <c r="A130" s="6"/>
      <c r="B130" s="7"/>
      <c r="C130" s="17"/>
      <c r="D130" s="33"/>
      <c r="E130" s="788" t="s">
        <v>759</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2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2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2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2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2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2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2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2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2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2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2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2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2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2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2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2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2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2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0999999999999996" customHeight="1" outlineLevel="1" x14ac:dyDescent="0.2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117</v>
      </c>
      <c r="AE4" s="11"/>
      <c r="AF4" s="70"/>
    </row>
    <row r="5" spans="1:32" ht="13.15" customHeight="1" outlineLevel="1" collapsed="1" x14ac:dyDescent="0.25">
      <c r="A5" s="6"/>
      <c r="B5" s="68"/>
      <c r="C5" s="12"/>
      <c r="D5" s="12">
        <v>0</v>
      </c>
      <c r="E5" s="12" t="s">
        <v>1</v>
      </c>
      <c r="F5" s="71"/>
      <c r="G5" s="72" t="s">
        <v>118</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119</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120</v>
      </c>
      <c r="D13" s="17"/>
      <c r="E13" s="17"/>
      <c r="F13" s="17"/>
      <c r="G13" s="23"/>
      <c r="H13" s="23"/>
      <c r="I13" s="23"/>
      <c r="J13" s="86" t="s">
        <v>121</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122</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123</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452</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90" t="s">
        <v>1245</v>
      </c>
      <c r="I20" s="90"/>
      <c r="J20" s="90"/>
      <c r="K20" s="930">
        <v>30</v>
      </c>
      <c r="L20" s="930">
        <f>K20</f>
        <v>30</v>
      </c>
      <c r="M20" s="930">
        <f t="shared" ref="M20:T20" si="1">L20</f>
        <v>30</v>
      </c>
      <c r="N20" s="930">
        <f t="shared" si="1"/>
        <v>30</v>
      </c>
      <c r="O20" s="930">
        <f t="shared" si="1"/>
        <v>30</v>
      </c>
      <c r="P20" s="930">
        <f t="shared" si="1"/>
        <v>30</v>
      </c>
      <c r="Q20" s="930">
        <f t="shared" si="1"/>
        <v>30</v>
      </c>
      <c r="R20" s="930">
        <f t="shared" si="1"/>
        <v>30</v>
      </c>
      <c r="S20" s="930">
        <f t="shared" si="1"/>
        <v>30</v>
      </c>
      <c r="T20" s="930">
        <f t="shared" si="1"/>
        <v>30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t="s">
        <v>1246</v>
      </c>
      <c r="I21" s="88"/>
      <c r="J21" s="88"/>
      <c r="K21" s="932">
        <f>Periods!U$21</f>
        <v>126</v>
      </c>
      <c r="L21" s="932">
        <f>Periods!V$21</f>
        <v>105</v>
      </c>
      <c r="M21" s="932">
        <f>Periods!W$21</f>
        <v>105</v>
      </c>
      <c r="N21" s="932">
        <f>Periods!X$21</f>
        <v>105</v>
      </c>
      <c r="O21" s="932">
        <f>Periods!Y$21</f>
        <v>105</v>
      </c>
      <c r="P21" s="931">
        <f>Periods!Z$22</f>
        <v>126</v>
      </c>
      <c r="Q21" s="931">
        <f>Periods!AA$22</f>
        <v>126</v>
      </c>
      <c r="R21" s="933">
        <f>Periods!AB$23</f>
        <v>147</v>
      </c>
      <c r="S21" s="933">
        <f>Periods!AC$23</f>
        <v>147</v>
      </c>
      <c r="T21" s="933">
        <f>Periods!AD$23</f>
        <v>147</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t="s">
        <v>1247</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t="s">
        <v>1098</v>
      </c>
      <c r="I24" s="88"/>
      <c r="J24" s="88" t="s">
        <v>400</v>
      </c>
      <c r="K24" s="934">
        <f>MIN(1,(MAX(0, Periods!U22-(K$21+K$20))+MAX(0,K$21-Periods!U21))/(Periods!U22-Periods!U21))</f>
        <v>0</v>
      </c>
      <c r="L24" s="934">
        <f>MIN(1,(MAX(0, Periods!V22-(L$21+L$20))+MAX(0,L$21-Periods!V21))/(Periods!V22-Periods!V21))</f>
        <v>0</v>
      </c>
      <c r="M24" s="934">
        <f>MIN(1,(MAX(0, Periods!W22-(M$21+M$20))+MAX(0,M$21-Periods!W21))/(Periods!W22-Periods!W21))</f>
        <v>0</v>
      </c>
      <c r="N24" s="934">
        <f>MIN(1,(MAX(0, Periods!X22-(N$21+N$20))+MAX(0,N$21-Periods!X21))/(Periods!X22-Periods!X21))</f>
        <v>0</v>
      </c>
      <c r="O24" s="934">
        <f>MIN(1,(MAX(0, Periods!Y22-(O$21+O$20))+MAX(0,O$21-Periods!Y21))/(Periods!Y22-Periods!Y21))</f>
        <v>0</v>
      </c>
      <c r="P24" s="934">
        <f>MIN(1,(MAX(0, Periods!Z22-(P$21+P$20))+MAX(0,P$21-Periods!Z21))/(Periods!Z22-Periods!Z21))</f>
        <v>1</v>
      </c>
      <c r="Q24" s="934">
        <f>MIN(1,(MAX(0, Periods!AA22-(Q$21+Q$20))+MAX(0,Q$21-Periods!AA21))/(Periods!AA22-Periods!AA21))</f>
        <v>1</v>
      </c>
      <c r="R24" s="934">
        <f>MIN(1,(MAX(0, Periods!AB22-(R$21+R$20))+MAX(0,R$21-Periods!AB21))/(Periods!AB22-Periods!AB21))</f>
        <v>1</v>
      </c>
      <c r="S24" s="934">
        <f>MIN(1,(MAX(0, Periods!AC22-(S$21+S$20))+MAX(0,S$21-Periods!AC21))/(Periods!AC22-Periods!AC21))</f>
        <v>1</v>
      </c>
      <c r="T24" s="934">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401</v>
      </c>
      <c r="K25" s="934">
        <f>MIN(1,(MAX(0, Periods!U23-(K$21+K$20))+MAX(0,K$21-Periods!U22))/(Periods!U23-Periods!U22))</f>
        <v>0.23809523809523808</v>
      </c>
      <c r="L25" s="934">
        <f>MIN(1,(MAX(0, Periods!V23-(L$21+L$20))+MAX(0,L$21-Periods!V22))/(Periods!V23-Periods!V22))</f>
        <v>0.74285714285714288</v>
      </c>
      <c r="M25" s="934">
        <f>MIN(1,(MAX(0, Periods!W23-(M$21+M$20))+MAX(0,M$21-Periods!W22))/(Periods!W23-Periods!W22))</f>
        <v>0.74285714285714288</v>
      </c>
      <c r="N25" s="934">
        <f>MIN(1,(MAX(0, Periods!X23-(N$21+N$20))+MAX(0,N$21-Periods!X22))/(Periods!X23-Periods!X22))</f>
        <v>0.74285714285714288</v>
      </c>
      <c r="O25" s="934">
        <f>MIN(1,(MAX(0, Periods!Y23-(O$21+O$20))+MAX(0,O$21-Periods!Y22))/(Periods!Y23-Periods!Y22))</f>
        <v>0.74285714285714288</v>
      </c>
      <c r="P25" s="934">
        <f>MIN(1,(MAX(0, Periods!Z23-(P$21+P$20))+MAX(0,P$21-Periods!Z22))/(Periods!Z23-Periods!Z22))</f>
        <v>0.14285714285714285</v>
      </c>
      <c r="Q25" s="934">
        <f>MIN(1,(MAX(0, Periods!AA23-(Q$21+Q$20))+MAX(0,Q$21-Periods!AA22))/(Periods!AA23-Periods!AA22))</f>
        <v>0.14285714285714285</v>
      </c>
      <c r="R25" s="934">
        <f>MIN(1,(MAX(0, Periods!AB23-(R$21+R$20))+MAX(0,R$21-Periods!AB22))/(Periods!AB23-Periods!AB22))</f>
        <v>1</v>
      </c>
      <c r="S25" s="934">
        <f>MIN(1,(MAX(0, Periods!AC23-(S$21+S$20))+MAX(0,S$21-Periods!AC22))/(Periods!AC23-Periods!AC22))</f>
        <v>1</v>
      </c>
      <c r="T25" s="934">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402</v>
      </c>
      <c r="K26" s="934">
        <f>MIN(1,(MAX(0, Periods!U24-(K$21+K$20))+MAX(0,K$21-Periods!U23))/(Periods!U24-Periods!U23))</f>
        <v>1</v>
      </c>
      <c r="L26" s="934">
        <f>MIN(1,(MAX(0, Periods!V24-(L$21+L$20))+MAX(0,L$21-Periods!V23))/(Periods!V24-Periods!V23))</f>
        <v>1</v>
      </c>
      <c r="M26" s="934">
        <f>MIN(1,(MAX(0, Periods!W24-(M$21+M$20))+MAX(0,M$21-Periods!W23))/(Periods!W24-Periods!W23))</f>
        <v>1</v>
      </c>
      <c r="N26" s="934">
        <f>MIN(1,(MAX(0, Periods!X24-(N$21+N$20))+MAX(0,N$21-Periods!X23))/(Periods!X24-Periods!X23))</f>
        <v>1</v>
      </c>
      <c r="O26" s="934">
        <f>MIN(1,(MAX(0, Periods!Y24-(O$21+O$20))+MAX(0,O$21-Periods!Y23))/(Periods!Y24-Periods!Y23))</f>
        <v>1</v>
      </c>
      <c r="P26" s="934">
        <f>MIN(1,(MAX(0, Periods!Z24-(P$21+P$20))+MAX(0,P$21-Periods!Z23))/(Periods!Z24-Periods!Z23))</f>
        <v>1</v>
      </c>
      <c r="Q26" s="934">
        <f>MIN(1,(MAX(0, Periods!AA24-(Q$21+Q$20))+MAX(0,Q$21-Periods!AA23))/(Periods!AA24-Periods!AA23))</f>
        <v>1</v>
      </c>
      <c r="R26" s="934">
        <f>MIN(1,(MAX(0, Periods!AB24-(R$21+R$20))+MAX(0,R$21-Periods!AB23))/(Periods!AB24-Periods!AB23))</f>
        <v>0.5714285714285714</v>
      </c>
      <c r="S26" s="934">
        <f>MIN(1,(MAX(0, Periods!AC24-(S$21+S$20))+MAX(0,S$21-Periods!AC23))/(Periods!AC24-Periods!AC23))</f>
        <v>0.5714285714285714</v>
      </c>
      <c r="T26" s="934">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403</v>
      </c>
      <c r="K27" s="934">
        <f>MIN(1,(MAX(0, Periods!U25-(K$21+K$20))+MAX(0,K$21-Periods!U24))/(Periods!U25-Periods!U24))</f>
        <v>1</v>
      </c>
      <c r="L27" s="934">
        <f>MIN(1,(MAX(0, Periods!V25-(L$21+L$20))+MAX(0,L$21-Periods!V24))/(Periods!V25-Periods!V24))</f>
        <v>1</v>
      </c>
      <c r="M27" s="934">
        <f>MIN(1,(MAX(0, Periods!W25-(M$21+M$20))+MAX(0,M$21-Periods!W24))/(Periods!W25-Periods!W24))</f>
        <v>1</v>
      </c>
      <c r="N27" s="934">
        <f>MIN(1,(MAX(0, Periods!X25-(N$21+N$20))+MAX(0,N$21-Periods!X24))/(Periods!X25-Periods!X24))</f>
        <v>1</v>
      </c>
      <c r="O27" s="934">
        <f>MIN(1,(MAX(0, Periods!Y25-(O$21+O$20))+MAX(0,O$21-Periods!Y24))/(Periods!Y25-Periods!Y24))</f>
        <v>1</v>
      </c>
      <c r="P27" s="934">
        <f>MIN(1,(MAX(0, Periods!Z25-(P$21+P$20))+MAX(0,P$21-Periods!Z24))/(Periods!Z25-Periods!Z24))</f>
        <v>1</v>
      </c>
      <c r="Q27" s="934">
        <f>MIN(1,(MAX(0, Periods!AA25-(Q$21+Q$20))+MAX(0,Q$21-Periods!AA24))/(Periods!AA25-Periods!AA24))</f>
        <v>1</v>
      </c>
      <c r="R27" s="934">
        <f>MIN(1,(MAX(0, Periods!AB25-(R$21+R$20))+MAX(0,R$21-Periods!AB24))/(Periods!AB25-Periods!AB24))</f>
        <v>1</v>
      </c>
      <c r="S27" s="934">
        <f>MIN(1,(MAX(0, Periods!AC25-(S$21+S$20))+MAX(0,S$21-Periods!AC24))/(Periods!AC25-Periods!AC24))</f>
        <v>1</v>
      </c>
      <c r="T27" s="934">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404</v>
      </c>
      <c r="K28" s="934">
        <f>MIN(1,(MAX(0, Periods!U26-(K$21+K$20))+MAX(0,K$21-Periods!U25))/(Periods!U26-Periods!U25))</f>
        <v>1</v>
      </c>
      <c r="L28" s="934">
        <f>MIN(1,(MAX(0, Periods!V26-(L$21+L$20))+MAX(0,L$21-Periods!V25))/(Periods!V26-Periods!V25))</f>
        <v>1</v>
      </c>
      <c r="M28" s="934">
        <f>MIN(1,(MAX(0, Periods!W26-(M$21+M$20))+MAX(0,M$21-Periods!W25))/(Periods!W26-Periods!W25))</f>
        <v>1</v>
      </c>
      <c r="N28" s="934">
        <f>MIN(1,(MAX(0, Periods!X26-(N$21+N$20))+MAX(0,N$21-Periods!X25))/(Periods!X26-Periods!X25))</f>
        <v>1</v>
      </c>
      <c r="O28" s="934">
        <f>MIN(1,(MAX(0, Periods!Y26-(O$21+O$20))+MAX(0,O$21-Periods!Y25))/(Periods!Y26-Periods!Y25))</f>
        <v>1</v>
      </c>
      <c r="P28" s="934">
        <f>MIN(1,(MAX(0, Periods!Z26-(P$21+P$20))+MAX(0,P$21-Periods!Z25))/(Periods!Z26-Periods!Z25))</f>
        <v>1</v>
      </c>
      <c r="Q28" s="934">
        <f>MIN(1,(MAX(0, Periods!AA26-(Q$21+Q$20))+MAX(0,Q$21-Periods!AA25))/(Periods!AA26-Periods!AA25))</f>
        <v>1</v>
      </c>
      <c r="R28" s="934">
        <f>MIN(1,(MAX(0, Periods!AB26-(R$21+R$20))+MAX(0,R$21-Periods!AB25))/(Periods!AB26-Periods!AB25))</f>
        <v>1</v>
      </c>
      <c r="S28" s="934">
        <f>MIN(1,(MAX(0, Periods!AC26-(S$21+S$20))+MAX(0,S$21-Periods!AC25))/(Periods!AC26-Periods!AC25))</f>
        <v>1</v>
      </c>
      <c r="T28" s="934">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405</v>
      </c>
      <c r="K29" s="934">
        <f>MIN(1,(MAX(0, Periods!U27-(K$21+K$20))+MAX(0,K$21-Periods!U26))/(Periods!U27-Periods!U26))</f>
        <v>1</v>
      </c>
      <c r="L29" s="934">
        <f>MIN(1,(MAX(0, Periods!V27-(L$21+L$20))+MAX(0,L$21-Periods!V26))/(Periods!V27-Periods!V26))</f>
        <v>1</v>
      </c>
      <c r="M29" s="934">
        <f>MIN(1,(MAX(0, Periods!W27-(M$21+M$20))+MAX(0,M$21-Periods!W26))/(Periods!W27-Periods!W26))</f>
        <v>1</v>
      </c>
      <c r="N29" s="934">
        <f>MIN(1,(MAX(0, Periods!X27-(N$21+N$20))+MAX(0,N$21-Periods!X26))/(Periods!X27-Periods!X26))</f>
        <v>1</v>
      </c>
      <c r="O29" s="934">
        <f>MIN(1,(MAX(0, Periods!Y27-(O$21+O$20))+MAX(0,O$21-Periods!Y26))/(Periods!Y27-Periods!Y26))</f>
        <v>1</v>
      </c>
      <c r="P29" s="934">
        <f>MIN(1,(MAX(0, Periods!Z27-(P$21+P$20))+MAX(0,P$21-Periods!Z26))/(Periods!Z27-Periods!Z26))</f>
        <v>1</v>
      </c>
      <c r="Q29" s="934">
        <f>MIN(1,(MAX(0, Periods!AA27-(Q$21+Q$20))+MAX(0,Q$21-Periods!AA26))/(Periods!AA27-Periods!AA26))</f>
        <v>1</v>
      </c>
      <c r="R29" s="934">
        <f>MIN(1,(MAX(0, Periods!AB27-(R$21+R$20))+MAX(0,R$21-Periods!AB26))/(Periods!AB27-Periods!AB26))</f>
        <v>1</v>
      </c>
      <c r="S29" s="934">
        <f>MIN(1,(MAX(0, Periods!AC27-(S$21+S$20))+MAX(0,S$21-Periods!AC26))/(Periods!AC27-Periods!AC26))</f>
        <v>1</v>
      </c>
      <c r="T29" s="934">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25">
      <c r="A30" s="6"/>
      <c r="B30" s="68"/>
      <c r="C30" s="17"/>
      <c r="D30" s="17"/>
      <c r="E30" s="17"/>
      <c r="F30" s="13"/>
      <c r="G30" s="88"/>
      <c r="H30" s="88"/>
      <c r="I30" s="88"/>
      <c r="J30" s="88" t="s">
        <v>406</v>
      </c>
      <c r="K30" s="934">
        <f>MIN(1,(MAX(0, Periods!U28-(K$21+K$20))+MAX(0,K$21-Periods!U27))/(Periods!U28-Periods!U27))</f>
        <v>1</v>
      </c>
      <c r="L30" s="934">
        <f>MIN(1,(MAX(0, Periods!V28-(L$21+L$20))+MAX(0,L$21-Periods!V27))/(Periods!V28-Periods!V27))</f>
        <v>1</v>
      </c>
      <c r="M30" s="934">
        <f>MIN(1,(MAX(0, Periods!W28-(M$21+M$20))+MAX(0,M$21-Periods!W27))/(Periods!W28-Periods!W27))</f>
        <v>1</v>
      </c>
      <c r="N30" s="934">
        <f>MIN(1,(MAX(0, Periods!X28-(N$21+N$20))+MAX(0,N$21-Periods!X27))/(Periods!X28-Periods!X27))</f>
        <v>1</v>
      </c>
      <c r="O30" s="934">
        <f>MIN(1,(MAX(0, Periods!Y28-(O$21+O$20))+MAX(0,O$21-Periods!Y27))/(Periods!Y28-Periods!Y27))</f>
        <v>1</v>
      </c>
      <c r="P30" s="934">
        <f>MIN(1,(MAX(0, Periods!Z28-(P$21+P$20))+MAX(0,P$21-Periods!Z27))/(Periods!Z28-Periods!Z27))</f>
        <v>1</v>
      </c>
      <c r="Q30" s="934">
        <f>MIN(1,(MAX(0, Periods!AA28-(Q$21+Q$20))+MAX(0,Q$21-Periods!AA27))/(Periods!AA28-Periods!AA27))</f>
        <v>1</v>
      </c>
      <c r="R30" s="934">
        <f>MIN(1,(MAX(0, Periods!AB28-(R$21+R$20))+MAX(0,R$21-Periods!AB27))/(Periods!AB28-Periods!AB27))</f>
        <v>1</v>
      </c>
      <c r="S30" s="934">
        <f>MIN(1,(MAX(0, Periods!AC28-(S$21+S$20))+MAX(0,S$21-Periods!AC27))/(Periods!AC28-Periods!AC27))</f>
        <v>1</v>
      </c>
      <c r="T30" s="934">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25">
      <c r="A31" s="6"/>
      <c r="B31" s="68"/>
      <c r="C31" s="17"/>
      <c r="D31" s="17"/>
      <c r="E31" s="17"/>
      <c r="F31" s="13"/>
      <c r="G31" s="88"/>
      <c r="H31" s="88"/>
      <c r="I31" s="88"/>
      <c r="J31" s="88" t="s">
        <v>407</v>
      </c>
      <c r="K31" s="934">
        <f>MIN(1,(MAX(0, Periods!U29-(K$21+K$20))+MAX(0,K$21-Periods!U28))/(Periods!U29-Periods!U28))</f>
        <v>1</v>
      </c>
      <c r="L31" s="934">
        <f>MIN(1,(MAX(0, Periods!V29-(L$21+L$20))+MAX(0,L$21-Periods!V28))/(Periods!V29-Periods!V28))</f>
        <v>1</v>
      </c>
      <c r="M31" s="934">
        <f>MIN(1,(MAX(0, Periods!W29-(M$21+M$20))+MAX(0,M$21-Periods!W28))/(Periods!W29-Periods!W28))</f>
        <v>1</v>
      </c>
      <c r="N31" s="934">
        <f>MIN(1,(MAX(0, Periods!X29-(N$21+N$20))+MAX(0,N$21-Periods!X28))/(Periods!X29-Periods!X28))</f>
        <v>1</v>
      </c>
      <c r="O31" s="934">
        <f>MIN(1,(MAX(0, Periods!Y29-(O$21+O$20))+MAX(0,O$21-Periods!Y28))/(Periods!Y29-Periods!Y28))</f>
        <v>1</v>
      </c>
      <c r="P31" s="934">
        <f>MIN(1,(MAX(0, Periods!Z29-(P$21+P$20))+MAX(0,P$21-Periods!Z28))/(Periods!Z29-Periods!Z28))</f>
        <v>1</v>
      </c>
      <c r="Q31" s="934">
        <f>MIN(1,(MAX(0, Periods!AA29-(Q$21+Q$20))+MAX(0,Q$21-Periods!AA28))/(Periods!AA29-Periods!AA28))</f>
        <v>1</v>
      </c>
      <c r="R31" s="934">
        <f>MIN(1,(MAX(0, Periods!AB29-(R$21+R$20))+MAX(0,R$21-Periods!AB28))/(Periods!AB29-Periods!AB28))</f>
        <v>1</v>
      </c>
      <c r="S31" s="934">
        <f>MIN(1,(MAX(0, Periods!AC29-(S$21+S$20))+MAX(0,S$21-Periods!AC28))/(Periods!AC29-Periods!AC28))</f>
        <v>1</v>
      </c>
      <c r="T31" s="934">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25">
      <c r="A32" s="6"/>
      <c r="B32" s="68"/>
      <c r="C32" s="17"/>
      <c r="D32" s="17"/>
      <c r="E32" s="17"/>
      <c r="F32" s="13"/>
      <c r="G32" s="88"/>
      <c r="H32" s="88"/>
      <c r="I32" s="88"/>
      <c r="J32" s="88" t="s">
        <v>408</v>
      </c>
      <c r="K32" s="934">
        <f>MIN(1,(MAX(0, Periods!U30-(K$21+K$20))+MAX(0,K$21-Periods!U29))/(Periods!U30-Periods!U29))</f>
        <v>1</v>
      </c>
      <c r="L32" s="934">
        <f>MIN(1,(MAX(0, Periods!V30-(L$21+L$20))+MAX(0,L$21-Periods!V29))/(Periods!V30-Periods!V29))</f>
        <v>1</v>
      </c>
      <c r="M32" s="934">
        <f>MIN(1,(MAX(0, Periods!W30-(M$21+M$20))+MAX(0,M$21-Periods!W29))/(Periods!W30-Periods!W29))</f>
        <v>1</v>
      </c>
      <c r="N32" s="934">
        <f>MIN(1,(MAX(0, Periods!X30-(N$21+N$20))+MAX(0,N$21-Periods!X29))/(Periods!X30-Periods!X29))</f>
        <v>1</v>
      </c>
      <c r="O32" s="934">
        <f>MIN(1,(MAX(0, Periods!Y30-(O$21+O$20))+MAX(0,O$21-Periods!Y29))/(Periods!Y30-Periods!Y29))</f>
        <v>1</v>
      </c>
      <c r="P32" s="934">
        <f>MIN(1,(MAX(0, Periods!Z30-(P$21+P$20))+MAX(0,P$21-Periods!Z29))/(Periods!Z30-Periods!Z29))</f>
        <v>1</v>
      </c>
      <c r="Q32" s="934">
        <f>MIN(1,(MAX(0, Periods!AA30-(Q$21+Q$20))+MAX(0,Q$21-Periods!AA29))/(Periods!AA30-Periods!AA29))</f>
        <v>1</v>
      </c>
      <c r="R32" s="934">
        <f>MIN(1,(MAX(0, Periods!AB30-(R$21+R$20))+MAX(0,R$21-Periods!AB29))/(Periods!AB30-Periods!AB29))</f>
        <v>1</v>
      </c>
      <c r="S32" s="934">
        <f>MIN(1,(MAX(0, Periods!AC30-(S$21+S$20))+MAX(0,S$21-Periods!AC29))/(Periods!AC30-Periods!AC29))</f>
        <v>1</v>
      </c>
      <c r="T32" s="934">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25">
      <c r="A33" s="6"/>
      <c r="B33" s="68"/>
      <c r="C33" s="17"/>
      <c r="D33" s="17"/>
      <c r="E33" s="17"/>
      <c r="F33" s="13"/>
      <c r="G33" s="88"/>
      <c r="H33" s="88"/>
      <c r="I33" s="88"/>
      <c r="J33" s="88" t="s">
        <v>409</v>
      </c>
      <c r="K33" s="934">
        <f>MIN(1,(MAX(0, Periods!U31-(K$21+K$20))+MAX(0,K$21-Periods!U30))/(Periods!U31-Periods!U30))</f>
        <v>1</v>
      </c>
      <c r="L33" s="934">
        <f>MIN(1,(MAX(0, Periods!V31-(L$21+L$20))+MAX(0,L$21-Periods!V30))/(Periods!V31-Periods!V30))</f>
        <v>1</v>
      </c>
      <c r="M33" s="934">
        <f>MIN(1,(MAX(0, Periods!W31-(M$21+M$20))+MAX(0,M$21-Periods!W30))/(Periods!W31-Periods!W30))</f>
        <v>1</v>
      </c>
      <c r="N33" s="934">
        <f>MIN(1,(MAX(0, Periods!X31-(N$21+N$20))+MAX(0,N$21-Periods!X30))/(Periods!X31-Periods!X30))</f>
        <v>1</v>
      </c>
      <c r="O33" s="934">
        <f>MIN(1,(MAX(0, Periods!Y31-(O$21+O$20))+MAX(0,O$21-Periods!Y30))/(Periods!Y31-Periods!Y30))</f>
        <v>1</v>
      </c>
      <c r="P33" s="934">
        <f>MIN(1,(MAX(0, Periods!Z31-(P$21+P$20))+MAX(0,P$21-Periods!Z30))/(Periods!Z31-Periods!Z30))</f>
        <v>1</v>
      </c>
      <c r="Q33" s="934">
        <f>MIN(1,(MAX(0, Periods!AA31-(Q$21+Q$20))+MAX(0,Q$21-Periods!AA30))/(Periods!AA31-Periods!AA30))</f>
        <v>1</v>
      </c>
      <c r="R33" s="934">
        <f>MIN(1,(MAX(0, Periods!AB31-(R$21+R$20))+MAX(0,R$21-Periods!AB30))/(Periods!AB31-Periods!AB30))</f>
        <v>1</v>
      </c>
      <c r="S33" s="934">
        <f>MIN(1,(MAX(0, Periods!AC31-(S$21+S$20))+MAX(0,S$21-Periods!AC30))/(Periods!AC31-Periods!AC30))</f>
        <v>1</v>
      </c>
      <c r="T33" s="934">
        <f>MIN(1,(MAX(0, Periods!AD31-(T$21+T$20))+MAX(0,T$21-Periods!AD30))/(Periods!AD31-Periods!AD30))</f>
        <v>1</v>
      </c>
      <c r="U33" s="88"/>
      <c r="V33" s="88"/>
      <c r="W33" s="88"/>
      <c r="X33" s="88"/>
      <c r="Y33" s="88"/>
      <c r="Z33" s="88"/>
      <c r="AA33" s="13"/>
      <c r="AB33" s="13"/>
      <c r="AC33" s="13"/>
      <c r="AD33" s="13"/>
      <c r="AE33" s="16"/>
      <c r="AF33" s="70"/>
    </row>
    <row r="34" spans="1:32" ht="5.0999999999999996" customHeight="1" outlineLevel="1" x14ac:dyDescent="0.25">
      <c r="A34" s="6"/>
      <c r="B34" s="68"/>
      <c r="C34" s="12" t="s">
        <v>124</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25">
      <c r="A35" s="6"/>
      <c r="B35" s="68"/>
      <c r="C35" s="39"/>
      <c r="D35" s="39"/>
      <c r="E35" s="39"/>
      <c r="F35" s="39"/>
      <c r="G35" s="40" t="s">
        <v>118</v>
      </c>
      <c r="H35" s="39"/>
      <c r="I35" s="39"/>
      <c r="J35" s="39"/>
      <c r="K35" s="39"/>
      <c r="L35" s="39"/>
      <c r="M35" s="39"/>
      <c r="N35" s="39"/>
      <c r="O35" s="39"/>
      <c r="P35" s="39"/>
      <c r="Q35" s="39"/>
      <c r="R35" s="39"/>
      <c r="S35" s="39"/>
      <c r="T35" s="95"/>
      <c r="U35" s="95"/>
      <c r="V35" s="95"/>
      <c r="W35" s="95"/>
      <c r="X35" s="95"/>
      <c r="Y35" s="95"/>
      <c r="Z35" s="95"/>
      <c r="AA35" s="95"/>
      <c r="AB35" s="95"/>
      <c r="AC35" s="95"/>
      <c r="AD35" s="96" t="s">
        <v>125</v>
      </c>
      <c r="AE35" s="41" t="s">
        <v>126</v>
      </c>
      <c r="AF35" s="70"/>
    </row>
    <row r="36" spans="1:32" ht="12" customHeight="1" x14ac:dyDescent="0.2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117</v>
      </c>
      <c r="AE40" s="11"/>
      <c r="AF40" s="8"/>
    </row>
    <row r="41" spans="1:32" ht="13.15" customHeight="1" outlineLevel="1" collapsed="1" x14ac:dyDescent="0.25">
      <c r="A41" s="6"/>
      <c r="B41" s="97"/>
      <c r="C41" s="12"/>
      <c r="D41" s="12">
        <v>0</v>
      </c>
      <c r="E41" s="12" t="s">
        <v>1</v>
      </c>
      <c r="F41" s="71"/>
      <c r="G41" s="72" t="s">
        <v>127</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25">
      <c r="A42" s="6"/>
      <c r="B42" s="97"/>
      <c r="C42" s="12"/>
      <c r="D42" s="12"/>
      <c r="E42" s="17"/>
      <c r="F42" s="75"/>
      <c r="G42" s="76" t="s">
        <v>128</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2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2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2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2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2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2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7"/>
      <c r="C49" s="12" t="s">
        <v>120</v>
      </c>
      <c r="D49" s="17"/>
      <c r="E49" s="17"/>
      <c r="F49" s="17"/>
      <c r="G49" s="23"/>
      <c r="H49" s="23"/>
      <c r="I49" s="23"/>
      <c r="J49" s="86" t="s">
        <v>121</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25">
      <c r="A51" s="6"/>
      <c r="B51" s="97"/>
      <c r="C51" s="17"/>
      <c r="D51" s="17"/>
      <c r="E51" s="17"/>
      <c r="F51" s="13"/>
      <c r="G51" s="88"/>
      <c r="H51" s="92" t="s">
        <v>129</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130</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851</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25">
      <c r="A55" s="6"/>
      <c r="B55" s="97"/>
      <c r="C55" s="17"/>
      <c r="D55" s="17"/>
      <c r="E55" s="17"/>
      <c r="F55" s="13"/>
      <c r="G55" s="88"/>
      <c r="H55" s="92" t="s">
        <v>850</v>
      </c>
      <c r="I55" s="92"/>
      <c r="J55" s="90"/>
      <c r="K55" s="218" t="s">
        <v>131</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25">
      <c r="A56" s="6"/>
      <c r="B56" s="97"/>
      <c r="C56" s="17"/>
      <c r="D56" s="17"/>
      <c r="E56" s="17"/>
      <c r="F56" s="13"/>
      <c r="G56" s="88"/>
      <c r="H56" s="92" t="s">
        <v>132</v>
      </c>
      <c r="I56" s="92"/>
      <c r="J56" s="90"/>
      <c r="K56" s="218" t="s">
        <v>133</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25">
      <c r="A57" s="6"/>
      <c r="B57" s="97"/>
      <c r="C57" s="17"/>
      <c r="D57" s="17"/>
      <c r="E57" s="17"/>
      <c r="F57" s="13"/>
      <c r="G57" s="88"/>
      <c r="H57" s="92" t="s">
        <v>134</v>
      </c>
      <c r="I57" s="92"/>
      <c r="J57" s="90"/>
      <c r="K57" s="218" t="s">
        <v>135</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25">
      <c r="A58" s="6"/>
      <c r="B58" s="97"/>
      <c r="C58" s="17"/>
      <c r="D58" s="17"/>
      <c r="E58" s="17"/>
      <c r="F58" s="13"/>
      <c r="G58" s="93"/>
      <c r="H58" s="92" t="s">
        <v>136</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2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25">
      <c r="A60" s="6"/>
      <c r="B60" s="97"/>
      <c r="C60" s="17"/>
      <c r="D60" s="17"/>
      <c r="E60" s="17"/>
      <c r="F60" s="13"/>
      <c r="G60" s="88"/>
      <c r="H60" s="92" t="s">
        <v>389</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25">
      <c r="A61" s="6"/>
      <c r="B61" s="97"/>
      <c r="C61" s="17"/>
      <c r="D61" s="17"/>
      <c r="E61" s="17"/>
      <c r="F61" s="13"/>
      <c r="G61" s="88"/>
      <c r="H61" s="947" t="s">
        <v>1249</v>
      </c>
      <c r="I61" s="948"/>
      <c r="J61" s="948"/>
      <c r="K61" s="948"/>
      <c r="L61" s="948"/>
      <c r="M61" s="948"/>
      <c r="N61" s="948"/>
      <c r="O61" s="948"/>
      <c r="P61" s="948"/>
      <c r="Q61" s="948"/>
      <c r="R61" s="948"/>
      <c r="S61" s="948"/>
      <c r="T61" s="949"/>
      <c r="U61" s="528"/>
      <c r="V61" s="528"/>
      <c r="W61" s="528"/>
      <c r="X61" s="528"/>
      <c r="Y61" s="528"/>
      <c r="Z61" s="88"/>
      <c r="AA61" s="13"/>
      <c r="AB61" s="13"/>
      <c r="AC61" s="13"/>
      <c r="AD61" s="13"/>
      <c r="AE61" s="16"/>
      <c r="AF61" s="8"/>
    </row>
    <row r="62" spans="1:32" ht="5.0999999999999996" customHeight="1" outlineLevel="1" x14ac:dyDescent="0.25">
      <c r="A62" s="6"/>
      <c r="B62" s="97"/>
      <c r="C62" s="12" t="s">
        <v>124</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25">
      <c r="A63" s="6"/>
      <c r="B63" s="97"/>
      <c r="C63" s="39"/>
      <c r="D63" s="39"/>
      <c r="E63" s="39"/>
      <c r="F63" s="39"/>
      <c r="G63" s="40" t="s">
        <v>127</v>
      </c>
      <c r="H63" s="39"/>
      <c r="I63" s="39"/>
      <c r="J63" s="39"/>
      <c r="K63" s="39"/>
      <c r="L63" s="39"/>
      <c r="M63" s="39"/>
      <c r="N63" s="39"/>
      <c r="O63" s="39"/>
      <c r="P63" s="39"/>
      <c r="Q63" s="39"/>
      <c r="R63" s="39"/>
      <c r="S63" s="39"/>
      <c r="T63" s="95"/>
      <c r="U63" s="95"/>
      <c r="V63" s="95"/>
      <c r="W63" s="95"/>
      <c r="X63" s="95"/>
      <c r="Y63" s="95"/>
      <c r="Z63" s="95"/>
      <c r="AA63" s="95"/>
      <c r="AB63" s="95"/>
      <c r="AC63" s="95"/>
      <c r="AD63" s="96" t="s">
        <v>125</v>
      </c>
      <c r="AE63" s="41" t="s">
        <v>126</v>
      </c>
      <c r="AF63" s="8"/>
    </row>
    <row r="64" spans="1:32" ht="12" hidden="1"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hidden="1"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hidden="1" customHeight="1" outlineLevel="1" x14ac:dyDescent="0.2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117</v>
      </c>
      <c r="AE67" s="11"/>
      <c r="AF67" s="8"/>
    </row>
    <row r="68" spans="1:32" ht="13.15" hidden="1" customHeight="1" outlineLevel="1" collapsed="1" x14ac:dyDescent="0.25">
      <c r="A68" s="6"/>
      <c r="B68" s="97"/>
      <c r="C68" s="12"/>
      <c r="D68" s="12">
        <v>0</v>
      </c>
      <c r="E68" s="12" t="s">
        <v>1</v>
      </c>
      <c r="F68" s="71"/>
      <c r="G68" s="72" t="s">
        <v>137</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25">
      <c r="A69" s="6"/>
      <c r="B69" s="97"/>
      <c r="C69" s="12"/>
      <c r="D69" s="12"/>
      <c r="E69" s="17"/>
      <c r="F69" s="75"/>
      <c r="G69" s="76" t="s">
        <v>138</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2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2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2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2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2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25">
      <c r="A75" s="6"/>
      <c r="B75" s="97"/>
      <c r="C75" s="17"/>
      <c r="D75" s="17"/>
      <c r="E75" s="17"/>
      <c r="F75" s="17"/>
      <c r="G75" s="23" t="s">
        <v>139</v>
      </c>
      <c r="H75" s="23" t="s">
        <v>140</v>
      </c>
      <c r="I75" s="23"/>
      <c r="J75" s="23" t="s">
        <v>844</v>
      </c>
      <c r="K75" s="23" t="s">
        <v>413</v>
      </c>
      <c r="L75" s="23" t="s">
        <v>812</v>
      </c>
      <c r="M75" s="23" t="s">
        <v>813</v>
      </c>
      <c r="N75" s="23" t="s">
        <v>814</v>
      </c>
      <c r="O75" s="23" t="s">
        <v>815</v>
      </c>
      <c r="P75" s="23" t="s">
        <v>816</v>
      </c>
      <c r="Q75" s="23" t="s">
        <v>817</v>
      </c>
      <c r="R75" s="23" t="s">
        <v>818</v>
      </c>
      <c r="S75" s="23" t="s">
        <v>819</v>
      </c>
      <c r="T75" s="23"/>
      <c r="U75" s="23"/>
      <c r="V75" s="23"/>
      <c r="W75" s="23"/>
      <c r="X75" s="23"/>
      <c r="Y75" s="23"/>
      <c r="Z75" s="23"/>
      <c r="AA75" s="24"/>
      <c r="AB75" s="24"/>
      <c r="AC75" s="24"/>
      <c r="AD75" s="24"/>
      <c r="AE75" s="16"/>
      <c r="AF75" s="8"/>
    </row>
    <row r="76" spans="1:32" ht="5.0999999999999996" hidden="1" customHeight="1" outlineLevel="1" x14ac:dyDescent="0.25">
      <c r="A76" s="6"/>
      <c r="B76" s="97"/>
      <c r="C76" s="12" t="s">
        <v>120</v>
      </c>
      <c r="D76" s="17"/>
      <c r="E76" s="17"/>
      <c r="F76" s="17"/>
      <c r="G76" s="23"/>
      <c r="H76" s="23"/>
      <c r="I76" s="23"/>
      <c r="J76" s="86" t="s">
        <v>121</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hidden="1" customHeight="1" outlineLevel="1" x14ac:dyDescent="0.2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25">
      <c r="A78" s="6"/>
      <c r="B78" s="97"/>
      <c r="C78" s="17"/>
      <c r="D78" s="17"/>
      <c r="E78" s="17"/>
      <c r="F78" s="13"/>
      <c r="G78" s="92" t="s">
        <v>842</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25">
      <c r="A79" s="6"/>
      <c r="B79" s="97"/>
      <c r="C79" s="17"/>
      <c r="D79" s="17"/>
      <c r="E79" s="17"/>
      <c r="F79" s="13"/>
      <c r="G79" s="92" t="s">
        <v>141</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25">
      <c r="A80" s="6"/>
      <c r="B80" s="97"/>
      <c r="C80" s="17"/>
      <c r="D80" s="17"/>
      <c r="E80" s="17"/>
      <c r="F80" s="13"/>
      <c r="G80" s="92" t="s">
        <v>914</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25">
      <c r="A81" s="6"/>
      <c r="B81" s="97"/>
      <c r="C81" s="17"/>
      <c r="D81" s="17"/>
      <c r="E81" s="17"/>
      <c r="F81" s="13"/>
      <c r="G81" s="93" t="s">
        <v>843</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2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2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2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0999999999999996" hidden="1" customHeight="1" outlineLevel="1" x14ac:dyDescent="0.25">
      <c r="A85" s="6"/>
      <c r="B85" s="97"/>
      <c r="C85" s="12" t="s">
        <v>124</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2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125</v>
      </c>
      <c r="AE86" s="41" t="s">
        <v>126</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2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0999999999999996" hidden="1" customHeight="1" outlineLevel="1" collapsed="1" thickBot="1" x14ac:dyDescent="0.3">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0999999999999996" hidden="1" customHeight="1" outlineLevel="1" collapsed="1" x14ac:dyDescent="0.2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117</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25">
      <c r="A91" s="104"/>
      <c r="B91" s="97"/>
      <c r="C91" s="12"/>
      <c r="D91" s="12">
        <v>0</v>
      </c>
      <c r="E91" s="12" t="s">
        <v>1</v>
      </c>
      <c r="F91" s="71"/>
      <c r="G91" s="72" t="s">
        <v>1193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25">
      <c r="A92" s="104"/>
      <c r="B92" s="97"/>
      <c r="C92" s="12"/>
      <c r="D92" s="12"/>
      <c r="E92" s="17"/>
      <c r="F92" s="75"/>
      <c r="G92" s="76" t="s">
        <v>1194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2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2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2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2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2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25">
      <c r="A98" s="104"/>
      <c r="B98" s="97"/>
      <c r="C98" s="17"/>
      <c r="D98" s="17"/>
      <c r="E98" s="17"/>
      <c r="F98" s="17"/>
      <c r="G98" s="23"/>
      <c r="H98" s="23"/>
      <c r="I98" s="23"/>
      <c r="J98" s="23" t="s">
        <v>390</v>
      </c>
      <c r="K98" s="23" t="s">
        <v>391</v>
      </c>
      <c r="L98" s="23" t="s">
        <v>393</v>
      </c>
      <c r="M98" s="23" t="s">
        <v>394</v>
      </c>
      <c r="N98" s="23" t="s">
        <v>395</v>
      </c>
      <c r="O98" s="23" t="s">
        <v>397</v>
      </c>
      <c r="P98" s="23" t="s">
        <v>909</v>
      </c>
      <c r="Q98" s="23" t="s">
        <v>910</v>
      </c>
      <c r="R98" s="23" t="s">
        <v>1201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0999999999999996" hidden="1" customHeight="1" outlineLevel="1" x14ac:dyDescent="0.25">
      <c r="A99" s="104"/>
      <c r="B99" s="97"/>
      <c r="C99" s="12" t="s">
        <v>120</v>
      </c>
      <c r="D99" s="17"/>
      <c r="E99" s="17"/>
      <c r="F99" s="17"/>
      <c r="G99" s="23"/>
      <c r="H99" s="23"/>
      <c r="I99" s="23"/>
      <c r="J99" s="86" t="s">
        <v>121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hidden="1" customHeight="1" outlineLevel="1" x14ac:dyDescent="0.2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25">
      <c r="A101" s="104"/>
      <c r="B101" s="97"/>
      <c r="C101" s="17"/>
      <c r="D101" s="17"/>
      <c r="E101" s="17"/>
      <c r="F101" s="13"/>
      <c r="G101" s="93"/>
      <c r="H101" s="93"/>
      <c r="I101" s="93" t="s">
        <v>1195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2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2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0999999999999996" hidden="1" customHeight="1" outlineLevel="1" x14ac:dyDescent="0.25">
      <c r="A104" s="104"/>
      <c r="B104" s="97"/>
      <c r="C104" s="12" t="s">
        <v>124</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2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125</v>
      </c>
      <c r="AE105" s="41" t="s">
        <v>126</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2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2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0999999999999996" hidden="1" customHeight="1" outlineLevel="1" collapsed="1" thickBot="1" x14ac:dyDescent="0.3">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0999999999999996" hidden="1" customHeight="1" outlineLevel="1" x14ac:dyDescent="0.2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25">
      <c r="A111" s="104"/>
      <c r="B111" s="105"/>
      <c r="C111" s="12"/>
      <c r="D111" s="12">
        <v>410</v>
      </c>
      <c r="E111" s="12" t="s">
        <v>1</v>
      </c>
      <c r="F111" s="13"/>
      <c r="G111" s="14" t="s">
        <v>1000</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25">
      <c r="A112" s="104"/>
      <c r="B112" s="105"/>
      <c r="C112" s="12"/>
      <c r="D112" s="12"/>
      <c r="E112" s="17"/>
      <c r="F112" s="13"/>
      <c r="G112" s="13" t="s">
        <v>1001</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2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2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2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2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25">
      <c r="A117" s="104"/>
      <c r="B117" s="105"/>
      <c r="C117" s="17"/>
      <c r="D117" s="17"/>
      <c r="E117" s="17"/>
      <c r="F117" s="17"/>
      <c r="G117" s="17"/>
      <c r="H117" s="23"/>
      <c r="I117" s="23" t="s">
        <v>392</v>
      </c>
      <c r="J117" s="100" t="s">
        <v>1003</v>
      </c>
      <c r="K117" s="100"/>
      <c r="L117" s="100"/>
      <c r="M117" s="100"/>
      <c r="N117" s="100"/>
      <c r="O117" s="100"/>
      <c r="P117" s="100"/>
      <c r="Q117" s="100"/>
      <c r="R117" s="100"/>
      <c r="S117" s="23"/>
      <c r="T117" s="100" t="s">
        <v>1004</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25">
      <c r="A118" s="104"/>
      <c r="B118" s="105"/>
      <c r="C118" s="17"/>
      <c r="D118" s="17"/>
      <c r="E118" s="17"/>
      <c r="F118" s="17"/>
      <c r="G118" s="17"/>
      <c r="H118" s="23" t="s">
        <v>474</v>
      </c>
      <c r="I118" s="23" t="s">
        <v>38</v>
      </c>
      <c r="J118" s="23" t="s">
        <v>390</v>
      </c>
      <c r="K118" s="23" t="s">
        <v>391</v>
      </c>
      <c r="L118" s="23" t="s">
        <v>393</v>
      </c>
      <c r="M118" s="23" t="s">
        <v>394</v>
      </c>
      <c r="N118" s="23" t="s">
        <v>395</v>
      </c>
      <c r="O118" s="23" t="s">
        <v>397</v>
      </c>
      <c r="P118" s="23" t="s">
        <v>909</v>
      </c>
      <c r="Q118" s="23" t="s">
        <v>910</v>
      </c>
      <c r="R118" s="23" t="s">
        <v>1201</v>
      </c>
      <c r="S118" s="23"/>
      <c r="T118" s="23" t="s">
        <v>398</v>
      </c>
      <c r="U118" s="23" t="s">
        <v>142</v>
      </c>
      <c r="V118" s="23" t="s">
        <v>143</v>
      </c>
      <c r="W118" s="23" t="s">
        <v>144</v>
      </c>
      <c r="X118" s="23" t="s">
        <v>145</v>
      </c>
      <c r="Y118" s="23" t="s">
        <v>146</v>
      </c>
      <c r="Z118" s="23" t="s">
        <v>147</v>
      </c>
      <c r="AA118" s="23" t="s">
        <v>148</v>
      </c>
      <c r="AB118" s="23" t="s">
        <v>149</v>
      </c>
      <c r="AC118" s="23" t="s">
        <v>150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0999999999999996" hidden="1" customHeight="1" outlineLevel="1" x14ac:dyDescent="0.25">
      <c r="A119" s="104"/>
      <c r="B119" s="105"/>
      <c r="C119" s="17"/>
      <c r="D119" s="17"/>
      <c r="E119" s="17"/>
      <c r="F119" s="17"/>
      <c r="G119" s="17"/>
      <c r="H119" s="23"/>
      <c r="I119" s="110" t="s">
        <v>121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0999999999999996" hidden="1" customHeight="1" outlineLevel="1" x14ac:dyDescent="0.2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25">
      <c r="A121" s="104"/>
      <c r="B121" s="105"/>
      <c r="C121" s="17"/>
      <c r="D121" s="17"/>
      <c r="E121" s="17"/>
      <c r="F121" s="26"/>
      <c r="G121" s="92"/>
      <c r="H121" s="484" t="s">
        <v>844</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25">
      <c r="A122" s="104"/>
      <c r="B122" s="105"/>
      <c r="C122" s="17"/>
      <c r="D122" s="17"/>
      <c r="E122" s="17"/>
      <c r="F122" s="26"/>
      <c r="G122" s="92"/>
      <c r="H122" s="484" t="s">
        <v>413</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25">
      <c r="A123" s="104"/>
      <c r="B123" s="105"/>
      <c r="C123" s="17"/>
      <c r="D123" s="17"/>
      <c r="E123" s="17"/>
      <c r="F123" s="26"/>
      <c r="G123" s="92"/>
      <c r="H123" s="484" t="s">
        <v>812</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25">
      <c r="A124" s="104"/>
      <c r="B124" s="105"/>
      <c r="C124" s="17"/>
      <c r="D124" s="17"/>
      <c r="E124" s="17"/>
      <c r="F124" s="26"/>
      <c r="G124" s="92"/>
      <c r="H124" s="484" t="s">
        <v>813</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25">
      <c r="A125" s="104"/>
      <c r="B125" s="105"/>
      <c r="C125" s="17"/>
      <c r="D125" s="17"/>
      <c r="E125" s="17"/>
      <c r="F125" s="26"/>
      <c r="G125" s="92"/>
      <c r="H125" s="484" t="s">
        <v>814</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25">
      <c r="A126" s="104"/>
      <c r="B126" s="105"/>
      <c r="C126" s="17"/>
      <c r="D126" s="17"/>
      <c r="E126" s="17"/>
      <c r="F126" s="26"/>
      <c r="G126" s="92"/>
      <c r="H126" s="484" t="s">
        <v>815</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25">
      <c r="A127" s="104"/>
      <c r="B127" s="105"/>
      <c r="C127" s="17"/>
      <c r="D127" s="17"/>
      <c r="E127" s="17"/>
      <c r="F127" s="26"/>
      <c r="G127" s="92"/>
      <c r="H127" s="484" t="s">
        <v>816</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25">
      <c r="A128" s="104"/>
      <c r="B128" s="105"/>
      <c r="C128" s="17"/>
      <c r="D128" s="17"/>
      <c r="E128" s="17"/>
      <c r="F128" s="26"/>
      <c r="G128" s="92"/>
      <c r="H128" s="484" t="s">
        <v>817</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25">
      <c r="A129" s="104"/>
      <c r="B129" s="105"/>
      <c r="C129" s="17"/>
      <c r="D129" s="17"/>
      <c r="E129" s="17"/>
      <c r="F129" s="26"/>
      <c r="G129" s="92"/>
      <c r="H129" s="484" t="s">
        <v>818</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25">
      <c r="A130" s="104"/>
      <c r="B130" s="105"/>
      <c r="C130" s="17"/>
      <c r="D130" s="17"/>
      <c r="E130" s="17"/>
      <c r="F130" s="26"/>
      <c r="G130" s="92"/>
      <c r="H130" s="484" t="s">
        <v>819</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2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hidden="1" customHeight="1" outlineLevel="1" x14ac:dyDescent="0.2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2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126</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2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2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0999999999999996" hidden="1" customHeight="1" outlineLevel="1" collapsed="1" thickBot="1" x14ac:dyDescent="0.3">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0999999999999996" hidden="1" customHeight="1" outlineLevel="1" collapsed="1" x14ac:dyDescent="0.2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25">
      <c r="A138" s="104"/>
      <c r="B138" s="97"/>
      <c r="C138" s="12"/>
      <c r="D138" s="12">
        <v>0</v>
      </c>
      <c r="E138" s="12" t="s">
        <v>1</v>
      </c>
      <c r="F138" s="71"/>
      <c r="G138" s="72" t="s">
        <v>161</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25">
      <c r="A139" s="104"/>
      <c r="B139" s="97"/>
      <c r="C139" s="12"/>
      <c r="D139" s="12"/>
      <c r="E139" s="17"/>
      <c r="F139" s="75"/>
      <c r="G139" s="76" t="s">
        <v>162</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2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2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2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2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2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2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0999999999999996" hidden="1" customHeight="1" outlineLevel="1" x14ac:dyDescent="0.25">
      <c r="A146" s="104"/>
      <c r="B146" s="97"/>
      <c r="C146" s="12" t="s">
        <v>120</v>
      </c>
      <c r="D146" s="17"/>
      <c r="E146" s="17"/>
      <c r="F146" s="17"/>
      <c r="G146" s="23"/>
      <c r="H146" s="23"/>
      <c r="I146" s="23"/>
      <c r="J146" s="86" t="s">
        <v>121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0999999999999996" hidden="1" customHeight="1" outlineLevel="1" x14ac:dyDescent="0.2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5" hidden="1" outlineLevel="1" x14ac:dyDescent="0.25">
      <c r="A148" s="104"/>
      <c r="B148" s="97"/>
      <c r="C148" s="17"/>
      <c r="D148" s="17"/>
      <c r="E148" s="17"/>
      <c r="F148" s="13"/>
      <c r="G148" s="629"/>
      <c r="H148" s="88" t="s">
        <v>165</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25">
      <c r="A149" s="104"/>
      <c r="B149" s="97"/>
      <c r="C149" s="17"/>
      <c r="D149" s="17"/>
      <c r="E149" s="17"/>
      <c r="F149" s="13"/>
      <c r="G149" s="88"/>
      <c r="H149" s="88"/>
      <c r="I149" s="88" t="s">
        <v>1135</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25">
      <c r="A150" s="104"/>
      <c r="B150" s="97"/>
      <c r="C150" s="17"/>
      <c r="D150" s="17"/>
      <c r="E150" s="17"/>
      <c r="F150" s="13"/>
      <c r="G150" s="88"/>
      <c r="H150" s="88" t="s">
        <v>166</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25">
      <c r="A151" s="104"/>
      <c r="B151" s="97"/>
      <c r="C151" s="17"/>
      <c r="D151" s="17"/>
      <c r="E151" s="17"/>
      <c r="F151" s="13"/>
      <c r="G151" s="88"/>
      <c r="H151" s="88"/>
      <c r="I151" s="88" t="s">
        <v>1135</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25">
      <c r="A152" s="104"/>
      <c r="B152" s="97"/>
      <c r="C152" s="17"/>
      <c r="D152" s="17"/>
      <c r="E152" s="17"/>
      <c r="F152" s="13"/>
      <c r="G152" s="88"/>
      <c r="H152" s="88" t="s">
        <v>278</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25">
      <c r="A153" s="104"/>
      <c r="B153" s="97"/>
      <c r="C153" s="17"/>
      <c r="D153" s="17"/>
      <c r="E153" s="17"/>
      <c r="F153" s="13"/>
      <c r="G153" s="88"/>
      <c r="H153" s="88"/>
      <c r="I153" s="88" t="s">
        <v>1135</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25">
      <c r="A154" s="104"/>
      <c r="B154" s="97"/>
      <c r="C154" s="17"/>
      <c r="D154" s="17"/>
      <c r="E154" s="17"/>
      <c r="F154" s="13"/>
      <c r="G154" s="88"/>
      <c r="H154" s="88" t="s">
        <v>167</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25">
      <c r="A155" s="104"/>
      <c r="B155" s="97"/>
      <c r="C155" s="17"/>
      <c r="D155" s="17"/>
      <c r="E155" s="17"/>
      <c r="F155" s="13"/>
      <c r="G155" s="88"/>
      <c r="H155" s="88"/>
      <c r="I155" s="88" t="s">
        <v>1135</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25">
      <c r="A156" s="104"/>
      <c r="B156" s="97"/>
      <c r="C156" s="17"/>
      <c r="D156" s="17"/>
      <c r="E156" s="17"/>
      <c r="F156" s="13"/>
      <c r="G156" s="88"/>
      <c r="H156" s="88" t="s">
        <v>333</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25">
      <c r="A157" s="104"/>
      <c r="B157" s="97"/>
      <c r="C157" s="17"/>
      <c r="D157" s="17"/>
      <c r="E157" s="17"/>
      <c r="F157" s="13"/>
      <c r="G157" s="88"/>
      <c r="H157" s="791" t="s">
        <v>334</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2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25">
      <c r="A159" s="104"/>
      <c r="B159" s="97"/>
      <c r="C159" s="17"/>
      <c r="D159" s="17"/>
      <c r="E159" s="17"/>
      <c r="F159" s="13"/>
      <c r="G159" s="119" t="s">
        <v>168</v>
      </c>
      <c r="H159" s="88" t="s">
        <v>169</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25">
      <c r="A160" s="104"/>
      <c r="B160" s="97"/>
      <c r="C160" s="17"/>
      <c r="D160" s="17"/>
      <c r="E160" s="17"/>
      <c r="F160" s="13"/>
      <c r="G160" s="88"/>
      <c r="H160" s="88" t="s">
        <v>170</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2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25">
      <c r="A162" s="104"/>
      <c r="B162" s="97"/>
      <c r="C162" s="17"/>
      <c r="D162" s="17"/>
      <c r="E162" s="17"/>
      <c r="F162" s="13"/>
      <c r="G162" s="88"/>
      <c r="H162" s="120" t="s">
        <v>271</v>
      </c>
      <c r="I162" s="120"/>
      <c r="J162" s="120"/>
      <c r="K162" s="120"/>
      <c r="L162" s="121" t="s">
        <v>392</v>
      </c>
      <c r="M162" s="122" t="s">
        <v>171</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25">
      <c r="A163" s="104"/>
      <c r="B163" s="97"/>
      <c r="C163" s="17"/>
      <c r="D163" s="17"/>
      <c r="E163" s="17"/>
      <c r="F163" s="13"/>
      <c r="G163" s="93"/>
      <c r="H163" s="123"/>
      <c r="I163" s="123"/>
      <c r="J163" s="123"/>
      <c r="K163" s="123"/>
      <c r="L163" s="124" t="s">
        <v>38</v>
      </c>
      <c r="M163" s="124" t="s">
        <v>390</v>
      </c>
      <c r="N163" s="124" t="s">
        <v>391</v>
      </c>
      <c r="O163" s="124" t="s">
        <v>393</v>
      </c>
      <c r="P163" s="124" t="s">
        <v>394</v>
      </c>
      <c r="Q163" s="124" t="s">
        <v>395</v>
      </c>
      <c r="R163" s="124" t="s">
        <v>397</v>
      </c>
      <c r="S163" s="124" t="s">
        <v>909</v>
      </c>
      <c r="T163" s="124" t="s">
        <v>910</v>
      </c>
      <c r="U163" s="124" t="s">
        <v>1201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25">
      <c r="A164" s="104"/>
      <c r="B164" s="97"/>
      <c r="C164" s="17"/>
      <c r="D164" s="17"/>
      <c r="E164" s="17"/>
      <c r="F164" s="13"/>
      <c r="G164" s="93"/>
      <c r="H164" s="87" t="s">
        <v>172</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25">
      <c r="A165" s="104"/>
      <c r="B165" s="97"/>
      <c r="C165" s="17"/>
      <c r="D165" s="17"/>
      <c r="E165" s="17"/>
      <c r="F165" s="13"/>
      <c r="G165" s="93"/>
      <c r="H165" s="93" t="s">
        <v>173</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25">
      <c r="A166" s="104"/>
      <c r="B166" s="97"/>
      <c r="C166" s="17"/>
      <c r="D166" s="17"/>
      <c r="E166" s="17"/>
      <c r="F166" s="13"/>
      <c r="G166" s="93"/>
      <c r="H166" s="93" t="s">
        <v>174</v>
      </c>
      <c r="I166" s="93"/>
      <c r="J166" s="93"/>
      <c r="K166" s="93"/>
      <c r="L166" s="98">
        <v>1</v>
      </c>
      <c r="M166" s="88"/>
      <c r="N166" s="88"/>
      <c r="O166" s="88"/>
      <c r="P166" s="88"/>
      <c r="Q166" s="88"/>
      <c r="R166" s="88"/>
      <c r="S166" s="88"/>
      <c r="T166" s="88"/>
      <c r="U166" s="125" t="s">
        <v>175</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25">
      <c r="A167" s="104"/>
      <c r="B167" s="97"/>
      <c r="C167" s="17"/>
      <c r="D167" s="17"/>
      <c r="E167" s="17"/>
      <c r="F167" s="13"/>
      <c r="G167" s="93"/>
      <c r="H167" s="123"/>
      <c r="I167" s="123"/>
      <c r="J167" s="123"/>
      <c r="K167" s="123"/>
      <c r="L167" s="123"/>
      <c r="M167"/>
      <c r="N167"/>
      <c r="O167"/>
      <c r="P167"/>
      <c r="Q167"/>
      <c r="R167"/>
      <c r="S167"/>
      <c r="T167"/>
      <c r="U167" s="125" t="s">
        <v>279</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0999999999999996" hidden="1" customHeight="1" outlineLevel="1" x14ac:dyDescent="0.25">
      <c r="A168" s="104"/>
      <c r="B168" s="97"/>
      <c r="C168" s="12" t="s">
        <v>124</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2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125</v>
      </c>
      <c r="AE169" s="41" t="s">
        <v>126</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2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hidden="1"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hidden="1" customHeight="1" outlineLevel="1" x14ac:dyDescent="0.2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117</v>
      </c>
      <c r="AE173" s="11"/>
      <c r="AF173" s="8"/>
    </row>
    <row r="174" spans="1:62" ht="13.15" hidden="1" customHeight="1" outlineLevel="1" collapsed="1" x14ac:dyDescent="0.25">
      <c r="A174" s="6"/>
      <c r="B174" s="97"/>
      <c r="C174" s="12"/>
      <c r="D174" s="12">
        <v>0</v>
      </c>
      <c r="E174" s="12" t="s">
        <v>1</v>
      </c>
      <c r="F174" s="71"/>
      <c r="G174" s="72" t="s">
        <v>1002</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25">
      <c r="A175" s="6"/>
      <c r="B175" s="97"/>
      <c r="C175" s="12"/>
      <c r="D175" s="12"/>
      <c r="E175" s="17"/>
      <c r="F175" s="75"/>
      <c r="G175" s="76" t="s">
        <v>1005</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25">
      <c r="A176" s="6"/>
      <c r="B176" s="97"/>
      <c r="C176" s="17"/>
      <c r="D176" s="12"/>
      <c r="E176" s="17"/>
      <c r="F176" s="75"/>
      <c r="G176" s="79">
        <v>37998.514178240737</v>
      </c>
      <c r="H176" s="80">
        <v>37998.514178240737</v>
      </c>
      <c r="I176" s="76"/>
      <c r="J176" s="76"/>
      <c r="K176" s="83" t="s">
        <v>1006</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25">
      <c r="A177" s="6"/>
      <c r="B177" s="97"/>
      <c r="C177" s="17">
        <v>1</v>
      </c>
      <c r="D177" s="12"/>
      <c r="E177" s="17"/>
      <c r="F177" s="81"/>
      <c r="G177" s="82"/>
      <c r="H177" s="83"/>
      <c r="I177" s="83"/>
      <c r="J177" s="83"/>
      <c r="K177" t="s">
        <v>340</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2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2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25">
      <c r="A180" s="6"/>
      <c r="B180" s="97"/>
      <c r="C180" s="17"/>
      <c r="D180" s="17"/>
      <c r="E180" s="17"/>
      <c r="F180" s="17"/>
      <c r="G180" s="23"/>
      <c r="H180" s="23"/>
      <c r="I180" s="23"/>
      <c r="J180" s="23"/>
      <c r="K180" s="23"/>
      <c r="L180" s="100"/>
      <c r="M180" s="100" t="s">
        <v>152</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25">
      <c r="A181" s="6"/>
      <c r="B181" s="97"/>
      <c r="C181" s="17"/>
      <c r="D181" s="17"/>
      <c r="E181" s="17"/>
      <c r="F181" s="17"/>
      <c r="G181" s="113"/>
      <c r="H181" s="113" t="s">
        <v>153</v>
      </c>
      <c r="I181" s="113" t="s">
        <v>154</v>
      </c>
      <c r="J181" s="113" t="s">
        <v>155</v>
      </c>
      <c r="K181" s="113" t="s">
        <v>156</v>
      </c>
      <c r="L181" s="113" t="s">
        <v>157</v>
      </c>
      <c r="M181" s="113" t="s">
        <v>339</v>
      </c>
      <c r="N181" s="113" t="s">
        <v>158</v>
      </c>
      <c r="O181" s="23"/>
      <c r="P181" s="113" t="s">
        <v>158</v>
      </c>
      <c r="Q181" s="23" t="s">
        <v>1136</v>
      </c>
      <c r="R181" s="23"/>
      <c r="S181" s="23"/>
      <c r="T181" s="23"/>
      <c r="U181" s="23"/>
      <c r="V181" s="23"/>
      <c r="W181" s="23"/>
      <c r="X181" s="23"/>
      <c r="Y181" s="23"/>
      <c r="Z181" s="23"/>
      <c r="AA181" s="24"/>
      <c r="AB181" s="24"/>
      <c r="AC181" s="24"/>
      <c r="AD181" s="24"/>
      <c r="AE181" s="16"/>
      <c r="AF181" s="8"/>
    </row>
    <row r="182" spans="1:32" ht="13.15" hidden="1" customHeight="1" outlineLevel="1" x14ac:dyDescent="0.25">
      <c r="A182" s="6"/>
      <c r="B182" s="97"/>
      <c r="C182" s="17"/>
      <c r="D182" s="17"/>
      <c r="E182" s="17"/>
      <c r="F182" s="13"/>
      <c r="G182" s="114"/>
      <c r="H182" s="115" t="s">
        <v>159</v>
      </c>
      <c r="I182" s="115" t="s">
        <v>159</v>
      </c>
      <c r="J182" s="115" t="s">
        <v>159</v>
      </c>
      <c r="K182" s="115" t="s">
        <v>159</v>
      </c>
      <c r="L182" s="115" t="s">
        <v>159</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25">
      <c r="A183" s="6"/>
      <c r="B183" s="97"/>
      <c r="C183" s="17"/>
      <c r="D183" s="17"/>
      <c r="E183" s="17"/>
      <c r="F183" s="13"/>
      <c r="G183" s="114"/>
      <c r="H183" s="115" t="s">
        <v>159</v>
      </c>
      <c r="I183" s="115" t="s">
        <v>159</v>
      </c>
      <c r="J183" s="115" t="s">
        <v>159</v>
      </c>
      <c r="K183" s="115" t="s">
        <v>159</v>
      </c>
      <c r="L183" s="115" t="s">
        <v>159</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25">
      <c r="A184" s="6"/>
      <c r="B184" s="97"/>
      <c r="C184" s="17"/>
      <c r="D184" s="17"/>
      <c r="E184" s="17"/>
      <c r="F184" s="13"/>
      <c r="G184" s="114"/>
      <c r="H184" s="115" t="s">
        <v>159</v>
      </c>
      <c r="I184" s="115" t="s">
        <v>159</v>
      </c>
      <c r="J184" s="115" t="s">
        <v>159</v>
      </c>
      <c r="K184" s="115" t="s">
        <v>159</v>
      </c>
      <c r="L184" s="115" t="s">
        <v>1230</v>
      </c>
      <c r="M184" s="115" t="s">
        <v>1231</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25">
      <c r="A185" s="6"/>
      <c r="B185" s="97"/>
      <c r="C185" s="17"/>
      <c r="D185" s="17"/>
      <c r="E185" s="17"/>
      <c r="F185" s="13"/>
      <c r="G185" s="114"/>
      <c r="H185" s="115" t="s">
        <v>159</v>
      </c>
      <c r="I185" s="115" t="s">
        <v>159</v>
      </c>
      <c r="J185" s="115" t="s">
        <v>159</v>
      </c>
      <c r="K185" s="115" t="s">
        <v>159</v>
      </c>
      <c r="L185" s="115" t="s">
        <v>1232</v>
      </c>
      <c r="M185" s="115" t="s">
        <v>1231</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25">
      <c r="A186" s="6"/>
      <c r="B186" s="97"/>
      <c r="C186" s="17"/>
      <c r="D186" s="17"/>
      <c r="E186" s="17"/>
      <c r="F186" s="13"/>
      <c r="G186" s="116"/>
      <c r="H186" s="115" t="s">
        <v>159</v>
      </c>
      <c r="I186" s="115" t="s">
        <v>159</v>
      </c>
      <c r="J186" s="115" t="s">
        <v>159</v>
      </c>
      <c r="K186" s="115" t="s">
        <v>1233</v>
      </c>
      <c r="L186" s="115" t="s">
        <v>81</v>
      </c>
      <c r="M186" s="115" t="s">
        <v>1231</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25">
      <c r="A187" s="6"/>
      <c r="B187" s="97"/>
      <c r="C187" s="17"/>
      <c r="D187" s="17"/>
      <c r="E187" s="17"/>
      <c r="F187" s="13"/>
      <c r="G187" s="116"/>
      <c r="H187" s="115" t="s">
        <v>159</v>
      </c>
      <c r="I187" s="115" t="s">
        <v>159</v>
      </c>
      <c r="J187" s="115" t="s">
        <v>159</v>
      </c>
      <c r="K187" s="115" t="s">
        <v>1233</v>
      </c>
      <c r="L187" s="115" t="s">
        <v>82</v>
      </c>
      <c r="M187" s="115" t="s">
        <v>1231</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25">
      <c r="A188" s="6"/>
      <c r="B188" s="97"/>
      <c r="C188" s="17"/>
      <c r="D188" s="17"/>
      <c r="E188" s="17"/>
      <c r="F188" s="13"/>
      <c r="G188" s="116"/>
      <c r="H188" s="115" t="s">
        <v>159</v>
      </c>
      <c r="I188" s="115" t="s">
        <v>159</v>
      </c>
      <c r="J188" s="115" t="s">
        <v>159</v>
      </c>
      <c r="K188" s="115" t="s">
        <v>1233</v>
      </c>
      <c r="L188" s="115" t="s">
        <v>160</v>
      </c>
      <c r="M188" s="115" t="s">
        <v>1231</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25">
      <c r="A189" s="6"/>
      <c r="B189" s="97"/>
      <c r="C189" s="17"/>
      <c r="D189" s="17"/>
      <c r="E189" s="17"/>
      <c r="F189" s="13"/>
      <c r="G189" s="116"/>
      <c r="H189" s="115" t="s">
        <v>159</v>
      </c>
      <c r="I189" s="115" t="s">
        <v>159</v>
      </c>
      <c r="J189" s="115" t="s">
        <v>159</v>
      </c>
      <c r="K189" s="115" t="s">
        <v>233</v>
      </c>
      <c r="L189" s="115" t="s">
        <v>81</v>
      </c>
      <c r="M189" s="115" t="s">
        <v>1231</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25">
      <c r="A190" s="6"/>
      <c r="B190" s="97"/>
      <c r="C190" s="17"/>
      <c r="D190" s="17"/>
      <c r="E190" s="17"/>
      <c r="F190" s="13"/>
      <c r="G190" s="116"/>
      <c r="H190" s="115" t="s">
        <v>159</v>
      </c>
      <c r="I190" s="115" t="s">
        <v>159</v>
      </c>
      <c r="J190" s="115" t="s">
        <v>159</v>
      </c>
      <c r="K190" s="115" t="s">
        <v>233</v>
      </c>
      <c r="L190" s="115" t="s">
        <v>82</v>
      </c>
      <c r="M190" s="115" t="s">
        <v>1231</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25">
      <c r="A191" s="6"/>
      <c r="B191" s="97"/>
      <c r="C191" s="17"/>
      <c r="D191" s="17"/>
      <c r="E191" s="17"/>
      <c r="F191" s="13"/>
      <c r="G191" s="116"/>
      <c r="H191" s="115" t="s">
        <v>159</v>
      </c>
      <c r="I191" s="115" t="s">
        <v>159</v>
      </c>
      <c r="J191" s="115" t="s">
        <v>159</v>
      </c>
      <c r="K191" s="115" t="s">
        <v>233</v>
      </c>
      <c r="L191" s="115" t="s">
        <v>83</v>
      </c>
      <c r="M191" s="115" t="s">
        <v>1231</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25">
      <c r="A192" s="6"/>
      <c r="B192" s="97"/>
      <c r="C192" s="17"/>
      <c r="D192" s="17"/>
      <c r="E192" s="17"/>
      <c r="F192" s="13"/>
      <c r="G192" s="116"/>
      <c r="H192" s="115" t="s">
        <v>159</v>
      </c>
      <c r="I192" s="115" t="s">
        <v>159</v>
      </c>
      <c r="J192" s="115" t="s">
        <v>159</v>
      </c>
      <c r="K192" s="115" t="s">
        <v>233</v>
      </c>
      <c r="L192" s="115" t="s">
        <v>160</v>
      </c>
      <c r="M192" s="115" t="s">
        <v>1231</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0999999999999996" hidden="1" customHeight="1" outlineLevel="1" x14ac:dyDescent="0.25">
      <c r="A193" s="6"/>
      <c r="B193" s="97"/>
      <c r="C193" s="12" t="s">
        <v>124</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2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125</v>
      </c>
      <c r="AE194" s="41" t="s">
        <v>126</v>
      </c>
      <c r="AF194" s="8"/>
    </row>
    <row r="195" spans="1:60" ht="12" hidden="1"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2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0999999999999996" hidden="1" customHeight="1" outlineLevel="1" collapsed="1" thickBot="1" x14ac:dyDescent="0.3">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0999999999999996" hidden="1" customHeight="1" outlineLevel="1" x14ac:dyDescent="0.2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25">
      <c r="A199" s="104"/>
      <c r="B199" s="97"/>
      <c r="C199" s="12"/>
      <c r="D199" s="12">
        <v>0</v>
      </c>
      <c r="E199" s="12" t="s">
        <v>1</v>
      </c>
      <c r="F199" s="71"/>
      <c r="G199" s="72" t="s">
        <v>335</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25">
      <c r="A200" s="104"/>
      <c r="B200" s="97"/>
      <c r="C200" s="12"/>
      <c r="D200" s="12"/>
      <c r="E200" s="17"/>
      <c r="F200" s="75"/>
      <c r="G200" s="76" t="s">
        <v>176</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2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2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25">
      <c r="A203" s="104"/>
      <c r="B203" s="97"/>
      <c r="C203" s="17"/>
      <c r="D203" s="17"/>
      <c r="E203" s="17"/>
      <c r="F203" s="17"/>
      <c r="G203" s="22"/>
      <c r="H203" s="22"/>
      <c r="I203" s="22"/>
      <c r="J203" s="22"/>
      <c r="K203" s="128" t="s">
        <v>177</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2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25">
      <c r="A205" s="104"/>
      <c r="B205" s="97"/>
      <c r="C205" s="17"/>
      <c r="D205" s="17"/>
      <c r="E205" s="17"/>
      <c r="F205" s="17"/>
      <c r="G205" s="23"/>
      <c r="H205" s="23"/>
      <c r="I205" s="23" t="s">
        <v>474</v>
      </c>
      <c r="J205" s="23" t="s">
        <v>773</v>
      </c>
      <c r="K205" s="100" t="s">
        <v>178</v>
      </c>
      <c r="L205" s="100"/>
      <c r="M205" s="23"/>
      <c r="N205" s="23"/>
      <c r="O205" s="23"/>
      <c r="P205" s="23"/>
      <c r="Q205" s="23"/>
      <c r="R205" s="23"/>
      <c r="S205" s="23"/>
      <c r="T205" s="23"/>
      <c r="U205" s="23"/>
      <c r="V205" s="100" t="s">
        <v>179</v>
      </c>
      <c r="W205" s="100"/>
      <c r="X205" s="23"/>
      <c r="Y205" s="23"/>
      <c r="Z205" s="23"/>
      <c r="AA205" s="23"/>
      <c r="AB205" s="23"/>
      <c r="AC205" s="23"/>
      <c r="AD205" s="23"/>
      <c r="AE205" s="100" t="s">
        <v>396</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25">
      <c r="A206" s="104"/>
      <c r="B206" s="97"/>
      <c r="C206" s="17"/>
      <c r="D206" s="17"/>
      <c r="E206" s="17"/>
      <c r="F206" s="17"/>
      <c r="G206" s="23"/>
      <c r="H206" s="23"/>
      <c r="I206" s="23"/>
      <c r="J206" s="23"/>
      <c r="K206" s="23" t="s">
        <v>390</v>
      </c>
      <c r="L206" s="23" t="s">
        <v>391</v>
      </c>
      <c r="M206" s="23" t="s">
        <v>393</v>
      </c>
      <c r="N206" s="23" t="s">
        <v>394</v>
      </c>
      <c r="O206" s="23" t="s">
        <v>395</v>
      </c>
      <c r="P206" s="23" t="s">
        <v>397</v>
      </c>
      <c r="Q206" s="23" t="s">
        <v>909</v>
      </c>
      <c r="R206" s="23" t="s">
        <v>910</v>
      </c>
      <c r="S206" s="23" t="s">
        <v>1201</v>
      </c>
      <c r="T206" s="23"/>
      <c r="U206" s="23"/>
      <c r="V206" s="23" t="s">
        <v>390</v>
      </c>
      <c r="W206" s="23" t="s">
        <v>391</v>
      </c>
      <c r="X206" s="23" t="s">
        <v>393</v>
      </c>
      <c r="Y206" s="23" t="s">
        <v>394</v>
      </c>
      <c r="Z206" s="23" t="s">
        <v>395</v>
      </c>
      <c r="AA206" s="23" t="s">
        <v>397</v>
      </c>
      <c r="AB206" s="23" t="s">
        <v>909</v>
      </c>
      <c r="AC206" s="23" t="s">
        <v>910</v>
      </c>
      <c r="AD206" s="23" t="s">
        <v>1201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25">
      <c r="A207" s="104"/>
      <c r="B207" s="97"/>
      <c r="C207" s="17"/>
      <c r="D207" s="17"/>
      <c r="E207" s="17"/>
      <c r="F207" s="13"/>
      <c r="G207" s="88"/>
      <c r="H207" s="88"/>
      <c r="I207" s="101" t="s">
        <v>844</v>
      </c>
      <c r="J207" s="101" t="s">
        <v>400</v>
      </c>
      <c r="K207" s="130">
        <v>1</v>
      </c>
      <c r="L207" s="130">
        <v>1</v>
      </c>
      <c r="M207" s="130">
        <v>1</v>
      </c>
      <c r="N207" s="130">
        <v>1</v>
      </c>
      <c r="O207" s="130">
        <v>1</v>
      </c>
      <c r="P207" s="130">
        <v>1</v>
      </c>
      <c r="Q207" s="130">
        <v>1</v>
      </c>
      <c r="R207" s="130">
        <v>1</v>
      </c>
      <c r="S207" s="130">
        <v>1</v>
      </c>
      <c r="T207" s="917">
        <v>0.9</v>
      </c>
      <c r="U207" s="101" t="s">
        <v>398</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25">
      <c r="A208" s="104"/>
      <c r="B208" s="97"/>
      <c r="C208" s="17"/>
      <c r="D208" s="17"/>
      <c r="E208" s="17"/>
      <c r="F208" s="13"/>
      <c r="G208" s="88"/>
      <c r="H208" s="88"/>
      <c r="I208" s="101"/>
      <c r="J208" s="101" t="s">
        <v>401</v>
      </c>
      <c r="K208" s="130">
        <v>0</v>
      </c>
      <c r="L208" s="130">
        <v>22</v>
      </c>
      <c r="M208" s="130">
        <v>120</v>
      </c>
      <c r="N208" s="130">
        <v>20</v>
      </c>
      <c r="O208" s="130">
        <v>30</v>
      </c>
      <c r="P208" s="130">
        <v>230</v>
      </c>
      <c r="Q208" s="130">
        <v>50</v>
      </c>
      <c r="R208" s="130">
        <v>80</v>
      </c>
      <c r="S208" s="130">
        <f>O208*T208</f>
        <v>22.5</v>
      </c>
      <c r="T208" s="917">
        <v>0.75</v>
      </c>
      <c r="U208" s="101" t="s">
        <v>142</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25">
      <c r="A209" s="104"/>
      <c r="B209" s="97"/>
      <c r="C209" s="17"/>
      <c r="D209" s="17"/>
      <c r="E209" s="17"/>
      <c r="F209" s="13"/>
      <c r="G209" s="88"/>
      <c r="H209" s="88"/>
      <c r="I209" s="101"/>
      <c r="J209" s="101" t="s">
        <v>402</v>
      </c>
      <c r="K209" s="130">
        <v>0</v>
      </c>
      <c r="L209" s="130">
        <v>60</v>
      </c>
      <c r="M209" s="130">
        <v>185</v>
      </c>
      <c r="N209" s="130">
        <v>70</v>
      </c>
      <c r="O209" s="130">
        <v>100</v>
      </c>
      <c r="P209" s="130">
        <v>280</v>
      </c>
      <c r="Q209" s="130">
        <v>150</v>
      </c>
      <c r="R209" s="130">
        <v>150</v>
      </c>
      <c r="S209" s="130">
        <f t="shared" ref="S209:S211" si="6">O209*T209</f>
        <v>65</v>
      </c>
      <c r="T209" s="917">
        <v>0.65</v>
      </c>
      <c r="U209" s="101" t="s">
        <v>143</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25">
      <c r="A210" s="104"/>
      <c r="B210" s="97"/>
      <c r="C210" s="17"/>
      <c r="D210" s="17"/>
      <c r="E210" s="17"/>
      <c r="F210" s="13"/>
      <c r="G210" s="88"/>
      <c r="H210" s="88"/>
      <c r="I210" s="101"/>
      <c r="J210" s="101" t="s">
        <v>403</v>
      </c>
      <c r="K210" s="130">
        <v>60</v>
      </c>
      <c r="L210" s="130">
        <v>125</v>
      </c>
      <c r="M210" s="130">
        <v>480</v>
      </c>
      <c r="N210" s="130">
        <v>225</v>
      </c>
      <c r="O210" s="130">
        <v>425</v>
      </c>
      <c r="P210" s="130">
        <v>700</v>
      </c>
      <c r="Q210" s="130">
        <v>400</v>
      </c>
      <c r="R210" s="130">
        <v>400</v>
      </c>
      <c r="S210" s="130">
        <f t="shared" si="6"/>
        <v>233.75000000000003</v>
      </c>
      <c r="T210" s="917">
        <v>0.55000000000000004</v>
      </c>
      <c r="U210" s="101" t="s">
        <v>144</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25">
      <c r="A211" s="104"/>
      <c r="B211" s="97"/>
      <c r="C211" s="17"/>
      <c r="D211" s="17"/>
      <c r="E211" s="17"/>
      <c r="F211" s="13"/>
      <c r="G211" s="88"/>
      <c r="H211" s="88"/>
      <c r="I211" s="101"/>
      <c r="J211" s="101" t="s">
        <v>404</v>
      </c>
      <c r="K211" s="130">
        <v>275</v>
      </c>
      <c r="L211" s="130">
        <v>396</v>
      </c>
      <c r="M211" s="130">
        <v>535</v>
      </c>
      <c r="N211" s="130">
        <v>480</v>
      </c>
      <c r="O211" s="130">
        <v>500</v>
      </c>
      <c r="P211" s="130">
        <v>550</v>
      </c>
      <c r="Q211" s="130">
        <v>550</v>
      </c>
      <c r="R211" s="130">
        <v>550</v>
      </c>
      <c r="S211" s="130">
        <f t="shared" si="6"/>
        <v>225</v>
      </c>
      <c r="T211" s="917">
        <v>0.45</v>
      </c>
      <c r="U211" s="101" t="s">
        <v>145</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25">
      <c r="A212" s="104"/>
      <c r="B212" s="97"/>
      <c r="C212" s="17"/>
      <c r="D212" s="17"/>
      <c r="E212" s="17"/>
      <c r="F212" s="13"/>
      <c r="G212" s="88"/>
      <c r="H212" s="88"/>
      <c r="I212" s="101"/>
      <c r="J212" s="101" t="s">
        <v>405</v>
      </c>
      <c r="K212" s="130">
        <v>100</v>
      </c>
      <c r="L212" s="130">
        <v>100</v>
      </c>
      <c r="M212" s="130">
        <v>100</v>
      </c>
      <c r="N212" s="130">
        <v>100</v>
      </c>
      <c r="O212" s="130">
        <v>100</v>
      </c>
      <c r="P212" s="130">
        <v>100</v>
      </c>
      <c r="Q212" s="130">
        <v>100</v>
      </c>
      <c r="R212" s="130">
        <v>100</v>
      </c>
      <c r="S212" s="130">
        <v>100</v>
      </c>
      <c r="T212" s="88"/>
      <c r="U212" s="101" t="s">
        <v>146</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25">
      <c r="A213" s="104"/>
      <c r="B213" s="97"/>
      <c r="C213" s="17"/>
      <c r="D213" s="17"/>
      <c r="E213" s="17"/>
      <c r="F213" s="13"/>
      <c r="G213" s="88"/>
      <c r="H213" s="88"/>
      <c r="I213" s="101"/>
      <c r="J213" s="101" t="s">
        <v>406</v>
      </c>
      <c r="K213" s="130">
        <v>100</v>
      </c>
      <c r="L213" s="130">
        <v>100</v>
      </c>
      <c r="M213" s="130">
        <v>100</v>
      </c>
      <c r="N213" s="130">
        <v>100</v>
      </c>
      <c r="O213" s="130">
        <v>100</v>
      </c>
      <c r="P213" s="130">
        <v>100</v>
      </c>
      <c r="Q213" s="130">
        <v>100</v>
      </c>
      <c r="R213" s="130">
        <v>100</v>
      </c>
      <c r="S213" s="130">
        <v>100</v>
      </c>
      <c r="T213" s="88"/>
      <c r="U213" s="101" t="s">
        <v>147</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25">
      <c r="A214" s="104"/>
      <c r="B214" s="97"/>
      <c r="C214" s="17"/>
      <c r="D214" s="17"/>
      <c r="E214" s="17"/>
      <c r="F214" s="13"/>
      <c r="G214" s="88"/>
      <c r="H214" s="88"/>
      <c r="I214" s="101"/>
      <c r="J214" s="101" t="s">
        <v>407</v>
      </c>
      <c r="K214" s="130">
        <v>100</v>
      </c>
      <c r="L214" s="130">
        <v>100</v>
      </c>
      <c r="M214" s="130">
        <v>100</v>
      </c>
      <c r="N214" s="130">
        <v>100</v>
      </c>
      <c r="O214" s="130">
        <v>100</v>
      </c>
      <c r="P214" s="130">
        <v>100</v>
      </c>
      <c r="Q214" s="130">
        <v>100</v>
      </c>
      <c r="R214" s="130">
        <v>100</v>
      </c>
      <c r="S214" s="130">
        <v>100</v>
      </c>
      <c r="T214" s="88"/>
      <c r="U214" s="101" t="s">
        <v>148</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25">
      <c r="A215" s="104"/>
      <c r="B215" s="97"/>
      <c r="C215" s="17"/>
      <c r="D215" s="17"/>
      <c r="E215" s="17"/>
      <c r="F215" s="13"/>
      <c r="G215" s="88"/>
      <c r="H215" s="88"/>
      <c r="I215" s="101"/>
      <c r="J215" s="101" t="s">
        <v>408</v>
      </c>
      <c r="K215" s="130">
        <v>100</v>
      </c>
      <c r="L215" s="130">
        <v>100</v>
      </c>
      <c r="M215" s="130">
        <v>100</v>
      </c>
      <c r="N215" s="130">
        <v>100</v>
      </c>
      <c r="O215" s="130">
        <v>100</v>
      </c>
      <c r="P215" s="130">
        <v>100</v>
      </c>
      <c r="Q215" s="130">
        <v>100</v>
      </c>
      <c r="R215" s="130">
        <v>100</v>
      </c>
      <c r="S215" s="130">
        <v>100</v>
      </c>
      <c r="T215" s="88"/>
      <c r="U215" s="101" t="s">
        <v>149</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25">
      <c r="A216" s="104"/>
      <c r="B216" s="97"/>
      <c r="C216" s="17"/>
      <c r="D216" s="17"/>
      <c r="E216" s="17"/>
      <c r="F216" s="13"/>
      <c r="G216" s="88"/>
      <c r="H216" s="88"/>
      <c r="I216" s="101"/>
      <c r="J216" s="101" t="s">
        <v>409</v>
      </c>
      <c r="K216" s="130">
        <v>100</v>
      </c>
      <c r="L216" s="130">
        <v>100</v>
      </c>
      <c r="M216" s="130">
        <v>100</v>
      </c>
      <c r="N216" s="130">
        <v>100</v>
      </c>
      <c r="O216" s="130">
        <v>100</v>
      </c>
      <c r="P216" s="130">
        <v>100</v>
      </c>
      <c r="Q216" s="130">
        <v>100</v>
      </c>
      <c r="R216" s="130">
        <v>100</v>
      </c>
      <c r="S216" s="130">
        <v>100</v>
      </c>
      <c r="T216" s="88"/>
      <c r="U216" s="101" t="s">
        <v>150</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t="s">
        <v>413</v>
      </c>
      <c r="J217" s="101" t="s">
        <v>400</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398</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401</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142</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402</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143</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403</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144</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404</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145</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405</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146</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c r="J223" s="101" t="s">
        <v>406</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147</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407</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148</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408</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149</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409</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150</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t="s">
        <v>812</v>
      </c>
      <c r="J227" s="101" t="s">
        <v>400</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398</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401</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142</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402</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143</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403</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144</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404</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145</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405</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146</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c r="J233" s="101" t="s">
        <v>406</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147</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407</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148</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408</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149</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409</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150</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t="s">
        <v>813</v>
      </c>
      <c r="J237" s="101" t="s">
        <v>400</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398</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401</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142</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402</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143</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403</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144</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404</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145</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405</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146</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c r="J243" s="101" t="s">
        <v>406</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147</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407</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148</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408</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149</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409</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150</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t="s">
        <v>814</v>
      </c>
      <c r="J247" s="101" t="s">
        <v>400</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398</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401</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142</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402</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143</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403</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144</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404</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145</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405</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146</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c r="J253" s="101" t="s">
        <v>406</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147</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407</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148</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408</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149</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409</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150</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t="s">
        <v>815</v>
      </c>
      <c r="J257" s="101" t="s">
        <v>400</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398</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401</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142</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402</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143</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403</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144</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404</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145</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405</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146</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c r="J263" s="101" t="s">
        <v>406</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147</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407</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148</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408</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149</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409</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150</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t="s">
        <v>816</v>
      </c>
      <c r="J267" s="101" t="s">
        <v>400</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398</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401</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142</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402</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143</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403</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144</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404</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145</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405</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146</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c r="J273" s="101" t="s">
        <v>406</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147</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407</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148</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408</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149</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409</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150</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t="s">
        <v>817</v>
      </c>
      <c r="J277" s="101" t="s">
        <v>400</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398</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401</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142</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402</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143</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403</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144</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404</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145</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405</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146</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c r="J283" s="101" t="s">
        <v>406</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147</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407</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148</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408</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149</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409</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150</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t="s">
        <v>818</v>
      </c>
      <c r="J287" s="101" t="s">
        <v>400</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398</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401</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142</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402</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143</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403</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144</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404</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145</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25">
      <c r="A292" s="104"/>
      <c r="B292" s="97"/>
      <c r="C292" s="17"/>
      <c r="D292" s="17"/>
      <c r="E292" s="17"/>
      <c r="F292" s="13"/>
      <c r="G292" s="88"/>
      <c r="H292" s="88"/>
      <c r="I292" s="101"/>
      <c r="J292" s="101" t="s">
        <v>405</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146</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25">
      <c r="A293" s="104"/>
      <c r="B293" s="97"/>
      <c r="C293" s="17"/>
      <c r="D293" s="17"/>
      <c r="E293" s="17"/>
      <c r="F293" s="13"/>
      <c r="G293" s="88"/>
      <c r="H293" s="88"/>
      <c r="I293" s="101"/>
      <c r="J293" s="101" t="s">
        <v>406</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147</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25">
      <c r="A294" s="104"/>
      <c r="B294" s="97"/>
      <c r="C294" s="17"/>
      <c r="D294" s="17"/>
      <c r="E294" s="17"/>
      <c r="F294" s="13"/>
      <c r="G294" s="88"/>
      <c r="H294" s="88"/>
      <c r="I294" s="101"/>
      <c r="J294" s="101" t="s">
        <v>407</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148</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25">
      <c r="A295" s="104"/>
      <c r="B295" s="97"/>
      <c r="C295" s="17"/>
      <c r="D295" s="17"/>
      <c r="E295" s="17"/>
      <c r="F295" s="13"/>
      <c r="G295" s="88"/>
      <c r="H295" s="88"/>
      <c r="I295" s="101"/>
      <c r="J295" s="101" t="s">
        <v>408</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149</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25">
      <c r="A296" s="104"/>
      <c r="B296" s="97"/>
      <c r="C296" s="17"/>
      <c r="D296" s="17"/>
      <c r="E296" s="17"/>
      <c r="F296" s="13"/>
      <c r="G296" s="88"/>
      <c r="H296" s="88"/>
      <c r="I296" s="101"/>
      <c r="J296" s="101" t="s">
        <v>409</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150</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25">
      <c r="A297" s="104"/>
      <c r="B297" s="97"/>
      <c r="C297" s="17"/>
      <c r="D297" s="17"/>
      <c r="E297" s="17"/>
      <c r="F297" s="13"/>
      <c r="G297" s="88"/>
      <c r="H297" s="88"/>
      <c r="I297" s="101" t="s">
        <v>819</v>
      </c>
      <c r="J297" s="101" t="s">
        <v>400</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398</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25">
      <c r="A298" s="104"/>
      <c r="B298" s="97"/>
      <c r="C298" s="17"/>
      <c r="D298" s="17"/>
      <c r="E298" s="17"/>
      <c r="F298" s="13"/>
      <c r="G298" s="88"/>
      <c r="H298" s="88"/>
      <c r="I298" s="101"/>
      <c r="J298" s="101" t="s">
        <v>401</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142</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25">
      <c r="A299" s="104"/>
      <c r="B299" s="97"/>
      <c r="C299" s="17"/>
      <c r="D299" s="17"/>
      <c r="E299" s="17"/>
      <c r="F299" s="13"/>
      <c r="G299" s="88"/>
      <c r="H299" s="88"/>
      <c r="I299" s="101"/>
      <c r="J299" s="101" t="s">
        <v>402</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143</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25">
      <c r="A300" s="104"/>
      <c r="B300" s="97"/>
      <c r="C300" s="17"/>
      <c r="D300" s="17"/>
      <c r="E300" s="17"/>
      <c r="F300" s="13"/>
      <c r="G300" s="88"/>
      <c r="H300" s="88"/>
      <c r="I300" s="101"/>
      <c r="J300" s="101" t="s">
        <v>403</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144</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25">
      <c r="A301" s="104"/>
      <c r="B301" s="97"/>
      <c r="C301" s="17"/>
      <c r="D301" s="17"/>
      <c r="E301" s="17"/>
      <c r="F301" s="13"/>
      <c r="G301" s="88"/>
      <c r="H301" s="88"/>
      <c r="I301" s="101"/>
      <c r="J301" s="101" t="s">
        <v>404</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145</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25">
      <c r="A302" s="104"/>
      <c r="B302" s="97"/>
      <c r="C302" s="17"/>
      <c r="D302" s="17"/>
      <c r="E302" s="17"/>
      <c r="F302" s="13"/>
      <c r="G302" s="88"/>
      <c r="H302" s="88"/>
      <c r="I302" s="101"/>
      <c r="J302" s="101" t="s">
        <v>405</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146</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25">
      <c r="A303" s="104"/>
      <c r="B303" s="97"/>
      <c r="C303" s="17"/>
      <c r="D303" s="17"/>
      <c r="E303" s="17"/>
      <c r="F303" s="13"/>
      <c r="G303" s="88"/>
      <c r="H303" s="88"/>
      <c r="I303" s="101"/>
      <c r="J303" s="101" t="s">
        <v>406</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147</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25">
      <c r="A304" s="104"/>
      <c r="B304" s="97"/>
      <c r="C304" s="17"/>
      <c r="D304" s="17"/>
      <c r="E304" s="17"/>
      <c r="F304" s="13"/>
      <c r="G304" s="88"/>
      <c r="H304" s="88"/>
      <c r="I304" s="101"/>
      <c r="J304" s="101" t="s">
        <v>407</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148</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25">
      <c r="A305" s="104"/>
      <c r="B305" s="97"/>
      <c r="C305" s="17"/>
      <c r="D305" s="17"/>
      <c r="E305" s="17"/>
      <c r="F305" s="13"/>
      <c r="G305" s="88"/>
      <c r="H305" s="88"/>
      <c r="I305" s="101"/>
      <c r="J305" s="101" t="s">
        <v>408</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149</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5" hidden="1" outlineLevel="2" x14ac:dyDescent="0.25">
      <c r="A306" s="104"/>
      <c r="B306" s="97"/>
      <c r="C306" s="17"/>
      <c r="D306" s="17"/>
      <c r="E306" s="17"/>
      <c r="F306" s="13"/>
      <c r="G306" s="88"/>
      <c r="H306" s="88"/>
      <c r="I306" s="101"/>
      <c r="J306" s="101" t="s">
        <v>409</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150</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5" hidden="1" outlineLevel="1" collapsed="1" x14ac:dyDescent="0.25">
      <c r="A307" s="104"/>
      <c r="B307" s="97"/>
      <c r="C307" s="12" t="s">
        <v>124</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2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126</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2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2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0999999999999996" hidden="1" customHeight="1" outlineLevel="1" collapsed="1" thickBot="1" x14ac:dyDescent="0.3">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0999999999999996" hidden="1" customHeight="1" outlineLevel="1" x14ac:dyDescent="0.2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25">
      <c r="A313" s="104"/>
      <c r="B313" s="97"/>
      <c r="C313" s="12"/>
      <c r="D313" s="12">
        <v>0</v>
      </c>
      <c r="E313" s="12" t="s">
        <v>1</v>
      </c>
      <c r="F313" s="71"/>
      <c r="G313" s="72" t="s">
        <v>336</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25">
      <c r="A314" s="104"/>
      <c r="B314" s="97"/>
      <c r="C314" s="12"/>
      <c r="D314" s="12"/>
      <c r="E314" s="17"/>
      <c r="F314" s="75"/>
      <c r="G314" s="76" t="s">
        <v>176</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2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2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25">
      <c r="A317" s="104"/>
      <c r="B317" s="97"/>
      <c r="C317" s="17"/>
      <c r="D317" s="17"/>
      <c r="E317" s="17"/>
      <c r="F317" s="17"/>
      <c r="G317" s="22"/>
      <c r="H317" s="22"/>
      <c r="I317" s="22"/>
      <c r="J317" s="22"/>
      <c r="K317" s="128" t="s">
        <v>177</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2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25">
      <c r="A319" s="104"/>
      <c r="B319" s="97"/>
      <c r="C319" s="17"/>
      <c r="D319" s="17"/>
      <c r="E319" s="17"/>
      <c r="F319" s="17"/>
      <c r="G319" s="23"/>
      <c r="H319" s="23"/>
      <c r="I319" s="23" t="s">
        <v>474</v>
      </c>
      <c r="J319" s="23"/>
      <c r="K319" s="100" t="s">
        <v>180</v>
      </c>
      <c r="L319" s="100"/>
      <c r="M319" s="23"/>
      <c r="N319" s="23"/>
      <c r="O319" s="23"/>
      <c r="P319" s="23"/>
      <c r="Q319" s="23"/>
      <c r="R319" s="23"/>
      <c r="S319" s="23"/>
      <c r="T319" s="23"/>
      <c r="U319" s="23"/>
      <c r="V319" s="100" t="s">
        <v>181</v>
      </c>
      <c r="W319" s="100"/>
      <c r="X319" s="23"/>
      <c r="Y319" s="23"/>
      <c r="Z319" s="23"/>
      <c r="AA319" s="23"/>
      <c r="AB319" s="23"/>
      <c r="AC319" s="23"/>
      <c r="AD319" s="23"/>
      <c r="AE319" s="100" t="s">
        <v>396</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25">
      <c r="A320" s="104"/>
      <c r="B320" s="97"/>
      <c r="C320" s="17"/>
      <c r="D320" s="17"/>
      <c r="E320" s="17"/>
      <c r="F320" s="17"/>
      <c r="G320" s="23"/>
      <c r="H320" s="23"/>
      <c r="I320" s="23"/>
      <c r="J320" s="23"/>
      <c r="K320" s="23" t="s">
        <v>390</v>
      </c>
      <c r="L320" s="23" t="s">
        <v>391</v>
      </c>
      <c r="M320" s="23" t="s">
        <v>393</v>
      </c>
      <c r="N320" s="23" t="s">
        <v>394</v>
      </c>
      <c r="O320" s="23" t="s">
        <v>395</v>
      </c>
      <c r="P320" s="23" t="s">
        <v>397</v>
      </c>
      <c r="Q320" s="23" t="s">
        <v>909</v>
      </c>
      <c r="R320" s="23" t="s">
        <v>910</v>
      </c>
      <c r="S320" s="23" t="s">
        <v>1201</v>
      </c>
      <c r="T320" s="23"/>
      <c r="U320" s="23"/>
      <c r="V320" s="23" t="s">
        <v>390</v>
      </c>
      <c r="W320" s="23" t="s">
        <v>391</v>
      </c>
      <c r="X320" s="23" t="s">
        <v>393</v>
      </c>
      <c r="Y320" s="23" t="s">
        <v>394</v>
      </c>
      <c r="Z320" s="23" t="s">
        <v>395</v>
      </c>
      <c r="AA320" s="23" t="s">
        <v>397</v>
      </c>
      <c r="AB320" s="23" t="s">
        <v>909</v>
      </c>
      <c r="AC320" s="23" t="s">
        <v>910</v>
      </c>
      <c r="AD320" s="23" t="s">
        <v>1201</v>
      </c>
      <c r="AE320" s="23" t="s">
        <v>395</v>
      </c>
      <c r="AF320" s="23" t="s">
        <v>395</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25">
      <c r="A321" s="104"/>
      <c r="B321" s="97"/>
      <c r="C321" s="17"/>
      <c r="D321" s="17"/>
      <c r="E321" s="17"/>
      <c r="F321" s="13"/>
      <c r="G321" s="88"/>
      <c r="H321" s="88"/>
      <c r="I321" s="101" t="s">
        <v>844</v>
      </c>
      <c r="J321" s="101" t="s">
        <v>398</v>
      </c>
      <c r="K321" s="130">
        <v>100</v>
      </c>
      <c r="L321" s="130">
        <v>100</v>
      </c>
      <c r="M321" s="130">
        <v>100</v>
      </c>
      <c r="N321" s="130">
        <v>100</v>
      </c>
      <c r="O321" s="130">
        <v>100</v>
      </c>
      <c r="P321" s="130">
        <v>100</v>
      </c>
      <c r="Q321" s="130">
        <v>100</v>
      </c>
      <c r="R321" s="130">
        <v>100</v>
      </c>
      <c r="S321" s="130">
        <v>100</v>
      </c>
      <c r="T321" s="88"/>
      <c r="U321" s="101" t="s">
        <v>398</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25">
      <c r="A322" s="104"/>
      <c r="B322" s="97"/>
      <c r="C322" s="17"/>
      <c r="D322" s="17"/>
      <c r="E322" s="17"/>
      <c r="F322" s="13"/>
      <c r="G322" s="88"/>
      <c r="H322" s="88"/>
      <c r="I322" s="101"/>
      <c r="J322" s="101" t="s">
        <v>142</v>
      </c>
      <c r="K322" s="130">
        <v>5</v>
      </c>
      <c r="L322" s="130">
        <v>93</v>
      </c>
      <c r="M322" s="130">
        <v>411</v>
      </c>
      <c r="N322" s="130">
        <v>137</v>
      </c>
      <c r="O322" s="130">
        <v>315</v>
      </c>
      <c r="P322" s="130">
        <v>589</v>
      </c>
      <c r="Q322" s="130">
        <v>357</v>
      </c>
      <c r="R322" s="130">
        <v>356</v>
      </c>
      <c r="S322" s="130">
        <f>O322*T207</f>
        <v>283.5</v>
      </c>
      <c r="T322" s="88"/>
      <c r="U322" s="101" t="s">
        <v>142</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25">
      <c r="A323" s="104"/>
      <c r="B323" s="97"/>
      <c r="C323" s="17"/>
      <c r="D323" s="17"/>
      <c r="E323" s="17"/>
      <c r="F323" s="13"/>
      <c r="G323" s="88"/>
      <c r="H323" s="88"/>
      <c r="I323" s="101"/>
      <c r="J323" s="101" t="s">
        <v>143</v>
      </c>
      <c r="K323" s="130">
        <v>37</v>
      </c>
      <c r="L323" s="130">
        <v>288</v>
      </c>
      <c r="M323" s="130">
        <v>873</v>
      </c>
      <c r="N323" s="130">
        <v>410</v>
      </c>
      <c r="O323" s="130">
        <v>739</v>
      </c>
      <c r="P323" s="130">
        <v>700</v>
      </c>
      <c r="Q323" s="130">
        <v>763</v>
      </c>
      <c r="R323" s="130">
        <v>762</v>
      </c>
      <c r="S323" s="130">
        <f t="shared" ref="S323:S325" si="206">O323*T208</f>
        <v>554.25</v>
      </c>
      <c r="T323" s="88"/>
      <c r="U323" s="101" t="s">
        <v>143</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25">
      <c r="A324" s="104"/>
      <c r="B324" s="97"/>
      <c r="C324" s="17"/>
      <c r="D324" s="17"/>
      <c r="E324" s="17"/>
      <c r="F324" s="13"/>
      <c r="G324" s="88"/>
      <c r="H324" s="88"/>
      <c r="I324" s="101"/>
      <c r="J324" s="101" t="s">
        <v>144</v>
      </c>
      <c r="K324" s="130">
        <v>261</v>
      </c>
      <c r="L324" s="130">
        <v>987</v>
      </c>
      <c r="M324" s="130">
        <v>1800</v>
      </c>
      <c r="N324" s="130">
        <v>1279</v>
      </c>
      <c r="O324" s="130">
        <v>1822</v>
      </c>
      <c r="P324" s="130">
        <v>2000</v>
      </c>
      <c r="Q324" s="130">
        <v>1680</v>
      </c>
      <c r="R324" s="130">
        <v>1680</v>
      </c>
      <c r="S324" s="130">
        <f t="shared" si="206"/>
        <v>1184.3</v>
      </c>
      <c r="T324" s="88"/>
      <c r="U324" s="101" t="s">
        <v>144</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25">
      <c r="A325" s="104"/>
      <c r="B325" s="97"/>
      <c r="C325" s="17"/>
      <c r="D325" s="17"/>
      <c r="E325" s="17"/>
      <c r="F325" s="13"/>
      <c r="G325" s="88"/>
      <c r="H325" s="88"/>
      <c r="I325" s="101"/>
      <c r="J325" s="101" t="s">
        <v>145</v>
      </c>
      <c r="K325" s="130">
        <v>1021</v>
      </c>
      <c r="L325" s="130">
        <v>2037</v>
      </c>
      <c r="M325" s="130">
        <v>2900</v>
      </c>
      <c r="N325" s="130">
        <v>2464</v>
      </c>
      <c r="O325" s="130">
        <v>2864</v>
      </c>
      <c r="P325" s="130">
        <v>2650</v>
      </c>
      <c r="Q325" s="130">
        <v>2600</v>
      </c>
      <c r="R325" s="130">
        <v>2500</v>
      </c>
      <c r="S325" s="130">
        <f t="shared" si="206"/>
        <v>1575.2</v>
      </c>
      <c r="T325" s="88"/>
      <c r="U325" s="101" t="s">
        <v>145</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25">
      <c r="A326" s="104"/>
      <c r="B326" s="97"/>
      <c r="C326" s="17"/>
      <c r="D326" s="17"/>
      <c r="E326" s="17"/>
      <c r="F326" s="13"/>
      <c r="G326" s="88"/>
      <c r="H326" s="88"/>
      <c r="I326" s="101"/>
      <c r="J326" s="101" t="s">
        <v>146</v>
      </c>
      <c r="K326" s="130">
        <v>100</v>
      </c>
      <c r="L326" s="130">
        <v>100</v>
      </c>
      <c r="M326" s="130">
        <v>100</v>
      </c>
      <c r="N326" s="130">
        <v>100</v>
      </c>
      <c r="O326" s="130">
        <v>100</v>
      </c>
      <c r="P326" s="130">
        <v>100</v>
      </c>
      <c r="Q326" s="130">
        <v>100</v>
      </c>
      <c r="R326" s="130">
        <v>100</v>
      </c>
      <c r="S326" s="130">
        <v>100</v>
      </c>
      <c r="T326" s="88"/>
      <c r="U326" s="101" t="s">
        <v>146</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25">
      <c r="A327" s="104"/>
      <c r="B327" s="97"/>
      <c r="C327" s="17"/>
      <c r="D327" s="17"/>
      <c r="E327" s="17"/>
      <c r="F327" s="13"/>
      <c r="G327" s="88"/>
      <c r="H327" s="88"/>
      <c r="I327" s="101"/>
      <c r="J327" s="101" t="s">
        <v>147</v>
      </c>
      <c r="K327" s="130">
        <v>100</v>
      </c>
      <c r="L327" s="130">
        <v>100</v>
      </c>
      <c r="M327" s="130">
        <v>100</v>
      </c>
      <c r="N327" s="130">
        <v>100</v>
      </c>
      <c r="O327" s="130">
        <v>100</v>
      </c>
      <c r="P327" s="130">
        <v>100</v>
      </c>
      <c r="Q327" s="130">
        <v>100</v>
      </c>
      <c r="R327" s="130">
        <v>100</v>
      </c>
      <c r="S327" s="130">
        <v>100</v>
      </c>
      <c r="T327" s="88"/>
      <c r="U327" s="101" t="s">
        <v>147</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25">
      <c r="A328" s="104"/>
      <c r="B328" s="97"/>
      <c r="C328" s="17"/>
      <c r="D328" s="17"/>
      <c r="E328" s="17"/>
      <c r="F328" s="13"/>
      <c r="G328" s="88"/>
      <c r="H328" s="88"/>
      <c r="I328" s="101"/>
      <c r="J328" s="101" t="s">
        <v>148</v>
      </c>
      <c r="K328" s="130">
        <v>100</v>
      </c>
      <c r="L328" s="130">
        <v>100</v>
      </c>
      <c r="M328" s="130">
        <v>100</v>
      </c>
      <c r="N328" s="130">
        <v>100</v>
      </c>
      <c r="O328" s="130">
        <v>100</v>
      </c>
      <c r="P328" s="130">
        <v>100</v>
      </c>
      <c r="Q328" s="130">
        <v>100</v>
      </c>
      <c r="R328" s="130">
        <v>100</v>
      </c>
      <c r="S328" s="130">
        <v>100</v>
      </c>
      <c r="T328" s="88"/>
      <c r="U328" s="101" t="s">
        <v>148</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25">
      <c r="A329" s="104"/>
      <c r="B329" s="97"/>
      <c r="C329" s="17"/>
      <c r="D329" s="17"/>
      <c r="E329" s="17"/>
      <c r="F329" s="13"/>
      <c r="G329" s="88"/>
      <c r="H329" s="88"/>
      <c r="I329" s="101"/>
      <c r="J329" s="101" t="s">
        <v>149</v>
      </c>
      <c r="K329" s="130">
        <v>100</v>
      </c>
      <c r="L329" s="130">
        <v>100</v>
      </c>
      <c r="M329" s="130">
        <v>100</v>
      </c>
      <c r="N329" s="130">
        <v>100</v>
      </c>
      <c r="O329" s="130">
        <v>100</v>
      </c>
      <c r="P329" s="130">
        <v>100</v>
      </c>
      <c r="Q329" s="130">
        <v>100</v>
      </c>
      <c r="R329" s="130">
        <v>100</v>
      </c>
      <c r="S329" s="130">
        <v>100</v>
      </c>
      <c r="T329" s="88"/>
      <c r="U329" s="101" t="s">
        <v>149</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25">
      <c r="A330" s="104"/>
      <c r="B330" s="97"/>
      <c r="C330" s="17"/>
      <c r="D330" s="17"/>
      <c r="E330" s="17"/>
      <c r="F330" s="13"/>
      <c r="G330" s="88"/>
      <c r="H330" s="88"/>
      <c r="I330" s="101"/>
      <c r="J330" s="101" t="s">
        <v>150</v>
      </c>
      <c r="K330" s="130">
        <v>100</v>
      </c>
      <c r="L330" s="130">
        <v>100</v>
      </c>
      <c r="M330" s="130">
        <v>100</v>
      </c>
      <c r="N330" s="130">
        <v>100</v>
      </c>
      <c r="O330" s="130">
        <v>100</v>
      </c>
      <c r="P330" s="130">
        <v>100</v>
      </c>
      <c r="Q330" s="130">
        <v>100</v>
      </c>
      <c r="R330" s="130">
        <v>100</v>
      </c>
      <c r="S330" s="130">
        <v>100</v>
      </c>
      <c r="T330" s="88"/>
      <c r="U330" s="101" t="s">
        <v>150</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t="s">
        <v>413</v>
      </c>
      <c r="J331" s="101" t="s">
        <v>398</v>
      </c>
      <c r="K331" s="130">
        <v>200</v>
      </c>
      <c r="L331" s="130">
        <v>300</v>
      </c>
      <c r="M331" s="130">
        <v>300</v>
      </c>
      <c r="N331" s="244">
        <f t="shared" ref="N331:N352" si="208">$O331</f>
        <v>400</v>
      </c>
      <c r="O331" s="130">
        <v>400</v>
      </c>
      <c r="P331" s="130">
        <v>0</v>
      </c>
      <c r="Q331" s="130">
        <v>0</v>
      </c>
      <c r="R331" s="130">
        <v>0</v>
      </c>
      <c r="S331" s="130">
        <v>0</v>
      </c>
      <c r="T331" s="88"/>
      <c r="U331" s="101" t="s">
        <v>398</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142</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142</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143</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143</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144</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144</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145</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145</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146</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146</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c r="J337" s="101" t="s">
        <v>147</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147</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148</v>
      </c>
      <c r="K338" s="244">
        <f t="shared" si="211"/>
        <v>100</v>
      </c>
      <c r="L338" s="244">
        <f t="shared" si="211"/>
        <v>100</v>
      </c>
      <c r="M338" s="244">
        <f t="shared" si="211"/>
        <v>100</v>
      </c>
      <c r="N338" s="244">
        <f t="shared" si="208"/>
        <v>100</v>
      </c>
      <c r="O338" s="130">
        <v>100</v>
      </c>
      <c r="P338" s="130">
        <v>0</v>
      </c>
      <c r="Q338" s="130">
        <v>0</v>
      </c>
      <c r="R338" s="130">
        <v>0</v>
      </c>
      <c r="S338" s="130">
        <v>0</v>
      </c>
      <c r="T338" s="88"/>
      <c r="U338" s="101" t="s">
        <v>148</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149</v>
      </c>
      <c r="K339" s="244">
        <f t="shared" si="211"/>
        <v>100</v>
      </c>
      <c r="L339" s="244">
        <f t="shared" si="211"/>
        <v>100</v>
      </c>
      <c r="M339" s="244">
        <f t="shared" si="211"/>
        <v>100</v>
      </c>
      <c r="N339" s="244">
        <f t="shared" si="208"/>
        <v>100</v>
      </c>
      <c r="O339" s="130">
        <v>100</v>
      </c>
      <c r="P339" s="130">
        <v>0</v>
      </c>
      <c r="Q339" s="130">
        <v>0</v>
      </c>
      <c r="R339" s="130">
        <v>0</v>
      </c>
      <c r="S339" s="130">
        <v>0</v>
      </c>
      <c r="T339" s="88"/>
      <c r="U339" s="101" t="s">
        <v>149</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150</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150</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t="s">
        <v>812</v>
      </c>
      <c r="J341" s="101" t="s">
        <v>398</v>
      </c>
      <c r="K341" s="130">
        <v>200</v>
      </c>
      <c r="L341" s="130">
        <v>300</v>
      </c>
      <c r="M341" s="130">
        <v>300</v>
      </c>
      <c r="N341" s="244">
        <f t="shared" si="208"/>
        <v>400</v>
      </c>
      <c r="O341" s="130">
        <v>400</v>
      </c>
      <c r="P341" s="130">
        <v>0</v>
      </c>
      <c r="Q341" s="130">
        <v>0</v>
      </c>
      <c r="R341" s="130">
        <v>0</v>
      </c>
      <c r="S341" s="130">
        <v>0</v>
      </c>
      <c r="T341" s="88"/>
      <c r="U341" s="101" t="s">
        <v>398</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142</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142</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143</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143</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144</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144</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145</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145</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146</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146</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c r="J347" s="101" t="s">
        <v>147</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147</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148</v>
      </c>
      <c r="K348" s="244">
        <f t="shared" si="214"/>
        <v>100</v>
      </c>
      <c r="L348" s="244">
        <f t="shared" si="214"/>
        <v>100</v>
      </c>
      <c r="M348" s="244">
        <f t="shared" si="214"/>
        <v>100</v>
      </c>
      <c r="N348" s="244">
        <f t="shared" si="208"/>
        <v>100</v>
      </c>
      <c r="O348" s="130">
        <v>100</v>
      </c>
      <c r="P348" s="130">
        <v>0</v>
      </c>
      <c r="Q348" s="130">
        <v>0</v>
      </c>
      <c r="R348" s="130">
        <v>0</v>
      </c>
      <c r="S348" s="130">
        <v>0</v>
      </c>
      <c r="T348" s="88"/>
      <c r="U348" s="101" t="s">
        <v>148</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149</v>
      </c>
      <c r="K349" s="244">
        <f t="shared" si="214"/>
        <v>100</v>
      </c>
      <c r="L349" s="244">
        <f t="shared" si="214"/>
        <v>100</v>
      </c>
      <c r="M349" s="244">
        <f t="shared" si="214"/>
        <v>100</v>
      </c>
      <c r="N349" s="244">
        <f t="shared" si="208"/>
        <v>100</v>
      </c>
      <c r="O349" s="130">
        <v>100</v>
      </c>
      <c r="P349" s="130">
        <v>0</v>
      </c>
      <c r="Q349" s="130">
        <v>0</v>
      </c>
      <c r="R349" s="130">
        <v>0</v>
      </c>
      <c r="S349" s="130">
        <v>0</v>
      </c>
      <c r="T349" s="88"/>
      <c r="U349" s="101" t="s">
        <v>149</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150</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150</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t="s">
        <v>813</v>
      </c>
      <c r="J351" s="101" t="s">
        <v>398</v>
      </c>
      <c r="K351" s="130">
        <v>200</v>
      </c>
      <c r="L351" s="130">
        <v>300</v>
      </c>
      <c r="M351" s="130">
        <v>300</v>
      </c>
      <c r="N351" s="244">
        <f t="shared" si="208"/>
        <v>400</v>
      </c>
      <c r="O351" s="130">
        <v>400</v>
      </c>
      <c r="P351" s="130">
        <v>0</v>
      </c>
      <c r="Q351" s="130">
        <v>0</v>
      </c>
      <c r="R351" s="130">
        <v>0</v>
      </c>
      <c r="S351" s="130">
        <v>0</v>
      </c>
      <c r="T351" s="88"/>
      <c r="U351" s="101" t="s">
        <v>398</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142</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142</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143</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143</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144</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144</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145</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145</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146</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146</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c r="J357" s="101" t="s">
        <v>147</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147</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148</v>
      </c>
      <c r="K358" s="244">
        <f t="shared" si="217"/>
        <v>100</v>
      </c>
      <c r="L358" s="244">
        <f t="shared" si="217"/>
        <v>100</v>
      </c>
      <c r="M358" s="244">
        <f t="shared" si="217"/>
        <v>100</v>
      </c>
      <c r="N358" s="244">
        <f t="shared" si="218"/>
        <v>100</v>
      </c>
      <c r="O358" s="130">
        <v>100</v>
      </c>
      <c r="P358" s="130">
        <v>0</v>
      </c>
      <c r="Q358" s="130">
        <v>0</v>
      </c>
      <c r="R358" s="130">
        <v>0</v>
      </c>
      <c r="S358" s="130">
        <v>0</v>
      </c>
      <c r="T358" s="88"/>
      <c r="U358" s="101" t="s">
        <v>148</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149</v>
      </c>
      <c r="K359" s="244">
        <f t="shared" si="217"/>
        <v>100</v>
      </c>
      <c r="L359" s="244">
        <f t="shared" si="217"/>
        <v>100</v>
      </c>
      <c r="M359" s="244">
        <f t="shared" si="217"/>
        <v>100</v>
      </c>
      <c r="N359" s="244">
        <f t="shared" si="218"/>
        <v>100</v>
      </c>
      <c r="O359" s="130">
        <v>100</v>
      </c>
      <c r="P359" s="130">
        <v>0</v>
      </c>
      <c r="Q359" s="130">
        <v>0</v>
      </c>
      <c r="R359" s="130">
        <v>0</v>
      </c>
      <c r="S359" s="130">
        <v>0</v>
      </c>
      <c r="T359" s="88"/>
      <c r="U359" s="101" t="s">
        <v>149</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150</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150</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t="s">
        <v>814</v>
      </c>
      <c r="J361" s="101" t="s">
        <v>398</v>
      </c>
      <c r="K361" s="130">
        <v>200</v>
      </c>
      <c r="L361" s="130">
        <v>300</v>
      </c>
      <c r="M361" s="130">
        <v>300</v>
      </c>
      <c r="N361" s="244">
        <f t="shared" si="218"/>
        <v>400</v>
      </c>
      <c r="O361" s="130">
        <v>400</v>
      </c>
      <c r="P361" s="130">
        <v>0</v>
      </c>
      <c r="Q361" s="130">
        <v>0</v>
      </c>
      <c r="R361" s="130">
        <v>0</v>
      </c>
      <c r="S361" s="130">
        <v>0</v>
      </c>
      <c r="T361" s="88"/>
      <c r="U361" s="101" t="s">
        <v>398</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142</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142</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143</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143</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144</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144</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145</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145</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146</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146</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c r="J367" s="101" t="s">
        <v>147</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147</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148</v>
      </c>
      <c r="K368" s="244">
        <f t="shared" si="221"/>
        <v>100</v>
      </c>
      <c r="L368" s="244">
        <f t="shared" si="221"/>
        <v>100</v>
      </c>
      <c r="M368" s="244">
        <f t="shared" si="221"/>
        <v>100</v>
      </c>
      <c r="N368" s="244">
        <f t="shared" si="218"/>
        <v>100</v>
      </c>
      <c r="O368" s="130">
        <v>100</v>
      </c>
      <c r="P368" s="130">
        <v>0</v>
      </c>
      <c r="Q368" s="130">
        <v>0</v>
      </c>
      <c r="R368" s="130">
        <v>0</v>
      </c>
      <c r="S368" s="130">
        <v>0</v>
      </c>
      <c r="T368" s="88"/>
      <c r="U368" s="101" t="s">
        <v>148</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149</v>
      </c>
      <c r="K369" s="244">
        <f t="shared" si="221"/>
        <v>100</v>
      </c>
      <c r="L369" s="244">
        <f t="shared" si="221"/>
        <v>100</v>
      </c>
      <c r="M369" s="244">
        <f t="shared" si="221"/>
        <v>100</v>
      </c>
      <c r="N369" s="244">
        <f t="shared" si="218"/>
        <v>100</v>
      </c>
      <c r="O369" s="130">
        <v>100</v>
      </c>
      <c r="P369" s="130">
        <v>0</v>
      </c>
      <c r="Q369" s="130">
        <v>0</v>
      </c>
      <c r="R369" s="130">
        <v>0</v>
      </c>
      <c r="S369" s="130">
        <v>0</v>
      </c>
      <c r="T369" s="88"/>
      <c r="U369" s="101" t="s">
        <v>149</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150</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150</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t="s">
        <v>815</v>
      </c>
      <c r="J371" s="101" t="s">
        <v>398</v>
      </c>
      <c r="K371" s="130">
        <v>200</v>
      </c>
      <c r="L371" s="130">
        <v>300</v>
      </c>
      <c r="M371" s="130">
        <v>300</v>
      </c>
      <c r="N371" s="244">
        <f t="shared" si="218"/>
        <v>400</v>
      </c>
      <c r="O371" s="130">
        <v>400</v>
      </c>
      <c r="P371" s="130">
        <v>0</v>
      </c>
      <c r="Q371" s="130">
        <v>0</v>
      </c>
      <c r="R371" s="130">
        <v>0</v>
      </c>
      <c r="S371" s="130">
        <v>0</v>
      </c>
      <c r="T371" s="88"/>
      <c r="U371" s="101" t="s">
        <v>398</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142</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142</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143</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143</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144</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144</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145</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145</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146</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146</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c r="J377" s="101" t="s">
        <v>147</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147</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148</v>
      </c>
      <c r="K378" s="244">
        <f t="shared" si="226"/>
        <v>100</v>
      </c>
      <c r="L378" s="244">
        <f t="shared" si="226"/>
        <v>100</v>
      </c>
      <c r="M378" s="244">
        <f t="shared" si="226"/>
        <v>100</v>
      </c>
      <c r="N378" s="244">
        <f t="shared" si="218"/>
        <v>100</v>
      </c>
      <c r="O378" s="130">
        <v>100</v>
      </c>
      <c r="P378" s="130">
        <v>0</v>
      </c>
      <c r="Q378" s="130">
        <v>0</v>
      </c>
      <c r="R378" s="130">
        <v>0</v>
      </c>
      <c r="S378" s="130">
        <v>0</v>
      </c>
      <c r="T378" s="88"/>
      <c r="U378" s="101" t="s">
        <v>148</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149</v>
      </c>
      <c r="K379" s="244">
        <f t="shared" si="226"/>
        <v>100</v>
      </c>
      <c r="L379" s="244">
        <f t="shared" si="226"/>
        <v>100</v>
      </c>
      <c r="M379" s="244">
        <f t="shared" si="226"/>
        <v>100</v>
      </c>
      <c r="N379" s="244">
        <f t="shared" si="218"/>
        <v>100</v>
      </c>
      <c r="O379" s="130">
        <v>100</v>
      </c>
      <c r="P379" s="130">
        <v>0</v>
      </c>
      <c r="Q379" s="130">
        <v>0</v>
      </c>
      <c r="R379" s="130">
        <v>0</v>
      </c>
      <c r="S379" s="130">
        <v>0</v>
      </c>
      <c r="T379" s="88"/>
      <c r="U379" s="101" t="s">
        <v>149</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150</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150</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t="s">
        <v>816</v>
      </c>
      <c r="J381" s="101" t="s">
        <v>398</v>
      </c>
      <c r="K381" s="130">
        <v>200</v>
      </c>
      <c r="L381" s="130">
        <v>300</v>
      </c>
      <c r="M381" s="130">
        <v>300</v>
      </c>
      <c r="N381" s="244">
        <f t="shared" si="218"/>
        <v>400</v>
      </c>
      <c r="O381" s="130">
        <v>400</v>
      </c>
      <c r="P381" s="130">
        <v>0</v>
      </c>
      <c r="Q381" s="130">
        <v>0</v>
      </c>
      <c r="R381" s="130">
        <v>0</v>
      </c>
      <c r="S381" s="130">
        <v>0</v>
      </c>
      <c r="T381" s="88"/>
      <c r="U381" s="101" t="s">
        <v>398</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142</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142</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143</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143</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144</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144</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145</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145</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146</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146</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c r="J387" s="101" t="s">
        <v>147</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147</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148</v>
      </c>
      <c r="K388" s="244">
        <f t="shared" si="229"/>
        <v>100</v>
      </c>
      <c r="L388" s="244">
        <f t="shared" si="229"/>
        <v>100</v>
      </c>
      <c r="M388" s="244">
        <f t="shared" si="229"/>
        <v>100</v>
      </c>
      <c r="N388" s="244">
        <f t="shared" si="231"/>
        <v>100</v>
      </c>
      <c r="O388" s="130">
        <v>100</v>
      </c>
      <c r="P388" s="130">
        <v>0</v>
      </c>
      <c r="Q388" s="130">
        <v>0</v>
      </c>
      <c r="R388" s="130">
        <v>0</v>
      </c>
      <c r="S388" s="130">
        <v>0</v>
      </c>
      <c r="T388" s="88"/>
      <c r="U388" s="101" t="s">
        <v>148</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149</v>
      </c>
      <c r="K389" s="244">
        <f t="shared" si="229"/>
        <v>100</v>
      </c>
      <c r="L389" s="244">
        <f t="shared" si="229"/>
        <v>100</v>
      </c>
      <c r="M389" s="244">
        <f t="shared" si="229"/>
        <v>100</v>
      </c>
      <c r="N389" s="244">
        <f t="shared" si="231"/>
        <v>100</v>
      </c>
      <c r="O389" s="130">
        <v>100</v>
      </c>
      <c r="P389" s="130">
        <v>0</v>
      </c>
      <c r="Q389" s="130">
        <v>0</v>
      </c>
      <c r="R389" s="130">
        <v>0</v>
      </c>
      <c r="S389" s="130">
        <v>0</v>
      </c>
      <c r="T389" s="88"/>
      <c r="U389" s="101" t="s">
        <v>149</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150</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150</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t="s">
        <v>817</v>
      </c>
      <c r="J391" s="101" t="s">
        <v>398</v>
      </c>
      <c r="K391" s="130">
        <v>200</v>
      </c>
      <c r="L391" s="130">
        <v>300</v>
      </c>
      <c r="M391" s="130">
        <v>300</v>
      </c>
      <c r="N391" s="244">
        <f t="shared" si="231"/>
        <v>400</v>
      </c>
      <c r="O391" s="130">
        <v>400</v>
      </c>
      <c r="P391" s="130">
        <v>0</v>
      </c>
      <c r="Q391" s="130">
        <v>0</v>
      </c>
      <c r="R391" s="130">
        <v>0</v>
      </c>
      <c r="S391" s="130">
        <v>0</v>
      </c>
      <c r="T391" s="88"/>
      <c r="U391" s="101" t="s">
        <v>398</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142</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142</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143</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143</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144</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144</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145</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145</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146</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146</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c r="J397" s="101" t="s">
        <v>147</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147</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148</v>
      </c>
      <c r="K398" s="244">
        <f t="shared" si="233"/>
        <v>100</v>
      </c>
      <c r="L398" s="244">
        <f t="shared" si="233"/>
        <v>100</v>
      </c>
      <c r="M398" s="244">
        <f t="shared" si="233"/>
        <v>100</v>
      </c>
      <c r="N398" s="244">
        <f t="shared" si="231"/>
        <v>100</v>
      </c>
      <c r="O398" s="130">
        <v>100</v>
      </c>
      <c r="P398" s="130">
        <v>0</v>
      </c>
      <c r="Q398" s="130">
        <v>0</v>
      </c>
      <c r="R398" s="130">
        <v>0</v>
      </c>
      <c r="S398" s="130">
        <v>0</v>
      </c>
      <c r="T398" s="88"/>
      <c r="U398" s="101" t="s">
        <v>148</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149</v>
      </c>
      <c r="K399" s="244">
        <f t="shared" si="233"/>
        <v>100</v>
      </c>
      <c r="L399" s="244">
        <f t="shared" si="233"/>
        <v>100</v>
      </c>
      <c r="M399" s="244">
        <f t="shared" si="233"/>
        <v>100</v>
      </c>
      <c r="N399" s="244">
        <f t="shared" si="231"/>
        <v>100</v>
      </c>
      <c r="O399" s="130">
        <v>100</v>
      </c>
      <c r="P399" s="130">
        <v>0</v>
      </c>
      <c r="Q399" s="130">
        <v>0</v>
      </c>
      <c r="R399" s="130">
        <v>0</v>
      </c>
      <c r="S399" s="130">
        <v>0</v>
      </c>
      <c r="T399" s="88"/>
      <c r="U399" s="101" t="s">
        <v>149</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150</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150</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25">
      <c r="A401" s="104"/>
      <c r="B401" s="97"/>
      <c r="C401" s="17"/>
      <c r="D401" s="17"/>
      <c r="E401" s="17"/>
      <c r="F401" s="13"/>
      <c r="G401" s="88"/>
      <c r="H401" s="88"/>
      <c r="I401" s="101" t="s">
        <v>818</v>
      </c>
      <c r="J401" s="101" t="s">
        <v>398</v>
      </c>
      <c r="K401" s="130">
        <v>200</v>
      </c>
      <c r="L401" s="130">
        <v>300</v>
      </c>
      <c r="M401" s="130">
        <v>300</v>
      </c>
      <c r="N401" s="244">
        <f t="shared" si="231"/>
        <v>400</v>
      </c>
      <c r="O401" s="130">
        <v>400</v>
      </c>
      <c r="P401" s="130">
        <v>0</v>
      </c>
      <c r="Q401" s="130">
        <v>0</v>
      </c>
      <c r="R401" s="130">
        <v>0</v>
      </c>
      <c r="S401" s="130">
        <v>0</v>
      </c>
      <c r="T401" s="88"/>
      <c r="U401" s="101" t="s">
        <v>398</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25">
      <c r="A402" s="104"/>
      <c r="B402" s="97"/>
      <c r="C402" s="17"/>
      <c r="D402" s="17"/>
      <c r="E402" s="17"/>
      <c r="F402" s="13"/>
      <c r="G402" s="88"/>
      <c r="H402" s="88"/>
      <c r="I402" s="101"/>
      <c r="J402" s="101" t="s">
        <v>142</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142</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25">
      <c r="A403" s="104"/>
      <c r="B403" s="97"/>
      <c r="C403" s="17"/>
      <c r="D403" s="17"/>
      <c r="E403" s="17"/>
      <c r="F403" s="13"/>
      <c r="G403" s="88"/>
      <c r="H403" s="88"/>
      <c r="I403" s="101"/>
      <c r="J403" s="101" t="s">
        <v>143</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143</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25">
      <c r="A404" s="104"/>
      <c r="B404" s="97"/>
      <c r="C404" s="17"/>
      <c r="D404" s="17"/>
      <c r="E404" s="17"/>
      <c r="F404" s="13"/>
      <c r="G404" s="88"/>
      <c r="H404" s="88"/>
      <c r="I404" s="101"/>
      <c r="J404" s="101" t="s">
        <v>144</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144</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25">
      <c r="A405" s="104"/>
      <c r="B405" s="97"/>
      <c r="C405" s="17"/>
      <c r="D405" s="17"/>
      <c r="E405" s="17"/>
      <c r="F405" s="13"/>
      <c r="G405" s="88"/>
      <c r="H405" s="88"/>
      <c r="I405" s="101"/>
      <c r="J405" s="101" t="s">
        <v>145</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145</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25">
      <c r="A406" s="104"/>
      <c r="B406" s="97"/>
      <c r="C406" s="17"/>
      <c r="D406" s="17"/>
      <c r="E406" s="17"/>
      <c r="F406" s="13"/>
      <c r="G406" s="88"/>
      <c r="H406" s="88"/>
      <c r="I406" s="101"/>
      <c r="J406" s="101" t="s">
        <v>146</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146</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25">
      <c r="A407" s="104"/>
      <c r="B407" s="97"/>
      <c r="C407" s="17"/>
      <c r="D407" s="17"/>
      <c r="E407" s="17"/>
      <c r="F407" s="13"/>
      <c r="G407" s="88"/>
      <c r="H407" s="88"/>
      <c r="I407" s="101"/>
      <c r="J407" s="101" t="s">
        <v>147</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147</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25">
      <c r="A408" s="104"/>
      <c r="B408" s="97"/>
      <c r="C408" s="17"/>
      <c r="D408" s="17"/>
      <c r="E408" s="17"/>
      <c r="F408" s="13"/>
      <c r="G408" s="88"/>
      <c r="H408" s="88"/>
      <c r="I408" s="101"/>
      <c r="J408" s="101" t="s">
        <v>148</v>
      </c>
      <c r="K408" s="244">
        <f t="shared" si="238"/>
        <v>100</v>
      </c>
      <c r="L408" s="244">
        <f t="shared" si="238"/>
        <v>100</v>
      </c>
      <c r="M408" s="244">
        <f t="shared" si="238"/>
        <v>100</v>
      </c>
      <c r="N408" s="244">
        <f t="shared" si="231"/>
        <v>100</v>
      </c>
      <c r="O408" s="130">
        <v>100</v>
      </c>
      <c r="P408" s="130">
        <v>0</v>
      </c>
      <c r="Q408" s="130">
        <v>0</v>
      </c>
      <c r="R408" s="130">
        <v>0</v>
      </c>
      <c r="S408" s="130">
        <v>0</v>
      </c>
      <c r="T408" s="88"/>
      <c r="U408" s="101" t="s">
        <v>148</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25">
      <c r="A409" s="104"/>
      <c r="B409" s="97"/>
      <c r="C409" s="17"/>
      <c r="D409" s="17"/>
      <c r="E409" s="17"/>
      <c r="F409" s="13"/>
      <c r="G409" s="88"/>
      <c r="H409" s="88"/>
      <c r="I409" s="101"/>
      <c r="J409" s="101" t="s">
        <v>149</v>
      </c>
      <c r="K409" s="244">
        <f t="shared" si="238"/>
        <v>100</v>
      </c>
      <c r="L409" s="244">
        <f t="shared" si="238"/>
        <v>100</v>
      </c>
      <c r="M409" s="244">
        <f t="shared" si="238"/>
        <v>100</v>
      </c>
      <c r="N409" s="244">
        <f t="shared" si="231"/>
        <v>100</v>
      </c>
      <c r="O409" s="130">
        <v>100</v>
      </c>
      <c r="P409" s="130">
        <v>0</v>
      </c>
      <c r="Q409" s="130">
        <v>0</v>
      </c>
      <c r="R409" s="130">
        <v>0</v>
      </c>
      <c r="S409" s="130">
        <v>0</v>
      </c>
      <c r="T409" s="88"/>
      <c r="U409" s="101" t="s">
        <v>149</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25">
      <c r="A410" s="104"/>
      <c r="B410" s="97"/>
      <c r="C410" s="17"/>
      <c r="D410" s="17"/>
      <c r="E410" s="17"/>
      <c r="F410" s="13"/>
      <c r="G410" s="88"/>
      <c r="H410" s="88"/>
      <c r="I410" s="101"/>
      <c r="J410" s="101" t="s">
        <v>150</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150</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25">
      <c r="A411" s="104"/>
      <c r="B411" s="97"/>
      <c r="C411" s="17"/>
      <c r="D411" s="17"/>
      <c r="E411" s="17"/>
      <c r="F411" s="13"/>
      <c r="G411" s="88"/>
      <c r="H411" s="88"/>
      <c r="I411" s="101" t="s">
        <v>819</v>
      </c>
      <c r="J411" s="101" t="s">
        <v>398</v>
      </c>
      <c r="K411" s="130">
        <v>200</v>
      </c>
      <c r="L411" s="130">
        <v>300</v>
      </c>
      <c r="M411" s="130">
        <v>300</v>
      </c>
      <c r="N411" s="244">
        <f t="shared" si="231"/>
        <v>400</v>
      </c>
      <c r="O411" s="130">
        <v>400</v>
      </c>
      <c r="P411" s="130">
        <v>0</v>
      </c>
      <c r="Q411" s="130">
        <v>0</v>
      </c>
      <c r="R411" s="130">
        <v>0</v>
      </c>
      <c r="S411" s="130">
        <v>0</v>
      </c>
      <c r="T411" s="88"/>
      <c r="U411" s="101" t="s">
        <v>398</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25">
      <c r="A412" s="104"/>
      <c r="B412" s="97"/>
      <c r="C412" s="17"/>
      <c r="D412" s="17"/>
      <c r="E412" s="17"/>
      <c r="F412" s="13"/>
      <c r="G412" s="88"/>
      <c r="H412" s="88"/>
      <c r="I412" s="101"/>
      <c r="J412" s="101" t="s">
        <v>142</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142</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25">
      <c r="A413" s="104"/>
      <c r="B413" s="97"/>
      <c r="C413" s="17"/>
      <c r="D413" s="17"/>
      <c r="E413" s="17"/>
      <c r="F413" s="13"/>
      <c r="G413" s="88"/>
      <c r="H413" s="88"/>
      <c r="I413" s="101"/>
      <c r="J413" s="101" t="s">
        <v>143</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143</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25">
      <c r="A414" s="104"/>
      <c r="B414" s="97"/>
      <c r="C414" s="17"/>
      <c r="D414" s="17"/>
      <c r="E414" s="17"/>
      <c r="F414" s="13"/>
      <c r="G414" s="88"/>
      <c r="H414" s="88"/>
      <c r="I414" s="101"/>
      <c r="J414" s="101" t="s">
        <v>144</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144</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25">
      <c r="A415" s="104"/>
      <c r="B415" s="97"/>
      <c r="C415" s="17"/>
      <c r="D415" s="17"/>
      <c r="E415" s="17"/>
      <c r="F415" s="13"/>
      <c r="G415" s="88"/>
      <c r="H415" s="88"/>
      <c r="I415" s="101"/>
      <c r="J415" s="101" t="s">
        <v>145</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145</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25">
      <c r="A416" s="104"/>
      <c r="B416" s="97"/>
      <c r="C416" s="17"/>
      <c r="D416" s="17"/>
      <c r="E416" s="17"/>
      <c r="F416" s="13"/>
      <c r="G416" s="88"/>
      <c r="H416" s="88"/>
      <c r="I416" s="101"/>
      <c r="J416" s="101" t="s">
        <v>146</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146</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25">
      <c r="A417" s="104"/>
      <c r="B417" s="97"/>
      <c r="C417" s="17"/>
      <c r="D417" s="17"/>
      <c r="E417" s="17"/>
      <c r="F417" s="13"/>
      <c r="G417" s="88"/>
      <c r="H417" s="88"/>
      <c r="I417" s="101"/>
      <c r="J417" s="101" t="s">
        <v>147</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147</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25">
      <c r="A418" s="104"/>
      <c r="B418" s="97"/>
      <c r="C418" s="17"/>
      <c r="D418" s="17"/>
      <c r="E418" s="17"/>
      <c r="F418" s="13"/>
      <c r="G418" s="88"/>
      <c r="H418" s="88"/>
      <c r="I418" s="101"/>
      <c r="J418" s="101" t="s">
        <v>148</v>
      </c>
      <c r="K418" s="244">
        <f t="shared" si="241"/>
        <v>100</v>
      </c>
      <c r="L418" s="244">
        <f t="shared" si="241"/>
        <v>100</v>
      </c>
      <c r="M418" s="244">
        <f t="shared" si="241"/>
        <v>100</v>
      </c>
      <c r="N418" s="244">
        <f t="shared" si="231"/>
        <v>100</v>
      </c>
      <c r="O418" s="130">
        <v>100</v>
      </c>
      <c r="P418" s="130">
        <v>0</v>
      </c>
      <c r="Q418" s="130">
        <v>0</v>
      </c>
      <c r="R418" s="130">
        <v>0</v>
      </c>
      <c r="S418" s="130">
        <v>0</v>
      </c>
      <c r="T418" s="88"/>
      <c r="U418" s="101" t="s">
        <v>148</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25">
      <c r="A419" s="104"/>
      <c r="B419" s="97"/>
      <c r="C419" s="17"/>
      <c r="D419" s="17"/>
      <c r="E419" s="17"/>
      <c r="F419" s="13"/>
      <c r="G419" s="88"/>
      <c r="H419" s="88"/>
      <c r="I419" s="101"/>
      <c r="J419" s="101" t="s">
        <v>149</v>
      </c>
      <c r="K419" s="244">
        <f t="shared" si="241"/>
        <v>100</v>
      </c>
      <c r="L419" s="244">
        <f t="shared" si="241"/>
        <v>100</v>
      </c>
      <c r="M419" s="244">
        <f t="shared" si="241"/>
        <v>100</v>
      </c>
      <c r="N419" s="244">
        <f t="shared" si="231"/>
        <v>100</v>
      </c>
      <c r="O419" s="130">
        <v>100</v>
      </c>
      <c r="P419" s="130">
        <v>0</v>
      </c>
      <c r="Q419" s="130">
        <v>0</v>
      </c>
      <c r="R419" s="130">
        <v>0</v>
      </c>
      <c r="S419" s="130">
        <v>0</v>
      </c>
      <c r="T419" s="88"/>
      <c r="U419" s="101" t="s">
        <v>149</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25">
      <c r="A420" s="104"/>
      <c r="B420" s="97"/>
      <c r="C420" s="17"/>
      <c r="D420" s="17"/>
      <c r="E420" s="17"/>
      <c r="F420" s="13"/>
      <c r="G420" s="88"/>
      <c r="H420" s="88"/>
      <c r="I420" s="101"/>
      <c r="J420" s="101" t="s">
        <v>150</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150</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5" hidden="1" outlineLevel="1" collapsed="1" x14ac:dyDescent="0.25">
      <c r="A421" s="104"/>
      <c r="B421" s="97"/>
      <c r="C421" s="12" t="s">
        <v>124</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2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126</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2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2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0999999999999996" customHeight="1" outlineLevel="1" collapsed="1" thickBot="1" x14ac:dyDescent="0.3">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0999999999999996" customHeight="1" outlineLevel="1" x14ac:dyDescent="0.2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117</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25">
      <c r="A427" s="104"/>
      <c r="B427" s="97"/>
      <c r="C427" s="12"/>
      <c r="D427" s="12">
        <v>0</v>
      </c>
      <c r="E427" s="12" t="s">
        <v>1</v>
      </c>
      <c r="F427" s="71"/>
      <c r="G427" s="72" t="s">
        <v>182</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2"/>
      <c r="D428" s="12"/>
      <c r="E428" s="17"/>
      <c r="F428" s="75"/>
      <c r="G428" s="76" t="s">
        <v>183</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7"/>
      <c r="G431" s="22"/>
      <c r="H431" s="22"/>
      <c r="I431" s="22"/>
      <c r="J431" s="22"/>
      <c r="K431" s="22"/>
      <c r="L431" s="22"/>
      <c r="M431" s="23" t="s">
        <v>184</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7"/>
      <c r="G432" s="17"/>
      <c r="H432" s="17"/>
      <c r="I432" s="17"/>
      <c r="J432" s="17"/>
      <c r="K432" s="17"/>
      <c r="L432" s="22"/>
      <c r="M432" s="23" t="s">
        <v>186</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7"/>
      <c r="G433" s="23"/>
      <c r="H433" s="23"/>
      <c r="I433" s="23"/>
      <c r="J433" s="23"/>
      <c r="K433" s="23" t="s">
        <v>185</v>
      </c>
      <c r="L433" s="23"/>
      <c r="M433" s="23" t="s">
        <v>856</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7"/>
      <c r="G434" s="23"/>
      <c r="H434" s="23"/>
      <c r="I434" s="23"/>
      <c r="J434" s="23"/>
      <c r="K434" s="23" t="s">
        <v>187</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0999999999999996" customHeight="1" outlineLevel="1" x14ac:dyDescent="0.25">
      <c r="A435" s="104"/>
      <c r="B435" s="97"/>
      <c r="C435" s="12" t="s">
        <v>120</v>
      </c>
      <c r="D435" s="17"/>
      <c r="E435" s="17"/>
      <c r="F435" s="17"/>
      <c r="G435" s="23"/>
      <c r="H435" s="23"/>
      <c r="I435" s="23"/>
      <c r="J435" s="86" t="s">
        <v>121</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0999999999999996" customHeight="1" outlineLevel="1" x14ac:dyDescent="0.2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88"/>
      <c r="H437" s="88"/>
      <c r="I437" s="101" t="s">
        <v>398</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88"/>
      <c r="H438" s="88"/>
      <c r="I438" s="101" t="s">
        <v>142</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25">
      <c r="A439" s="104"/>
      <c r="B439" s="97"/>
      <c r="C439" s="17"/>
      <c r="D439" s="17"/>
      <c r="E439" s="17"/>
      <c r="F439" s="13"/>
      <c r="G439" s="88"/>
      <c r="H439" s="88"/>
      <c r="I439" s="101" t="s">
        <v>143</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25">
      <c r="A440" s="104"/>
      <c r="B440" s="97"/>
      <c r="C440" s="17"/>
      <c r="D440" s="17"/>
      <c r="E440" s="17"/>
      <c r="F440" s="13"/>
      <c r="G440" s="88"/>
      <c r="H440" s="88"/>
      <c r="I440" s="101" t="s">
        <v>144</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25">
      <c r="A441" s="104"/>
      <c r="B441" s="97"/>
      <c r="C441" s="17"/>
      <c r="D441" s="17"/>
      <c r="E441" s="17"/>
      <c r="F441" s="13"/>
      <c r="G441" s="88"/>
      <c r="H441" s="88"/>
      <c r="I441" s="101" t="s">
        <v>145</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25">
      <c r="A442" s="104"/>
      <c r="B442" s="97"/>
      <c r="C442" s="17"/>
      <c r="D442" s="17"/>
      <c r="E442" s="17"/>
      <c r="F442" s="13"/>
      <c r="G442" s="88"/>
      <c r="H442" s="88"/>
      <c r="I442" s="101" t="s">
        <v>146</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25">
      <c r="A443" s="104"/>
      <c r="B443" s="97"/>
      <c r="C443" s="17"/>
      <c r="D443" s="17"/>
      <c r="E443" s="17"/>
      <c r="F443" s="13"/>
      <c r="G443" s="88"/>
      <c r="H443" s="88"/>
      <c r="I443" s="101" t="s">
        <v>147</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25">
      <c r="A444" s="104"/>
      <c r="B444" s="97"/>
      <c r="C444" s="17"/>
      <c r="D444" s="17"/>
      <c r="E444" s="17"/>
      <c r="F444" s="13"/>
      <c r="G444" s="88"/>
      <c r="H444" s="88"/>
      <c r="I444" s="101" t="s">
        <v>148</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25">
      <c r="A445" s="104"/>
      <c r="B445" s="97"/>
      <c r="C445" s="17"/>
      <c r="D445" s="17"/>
      <c r="E445" s="17"/>
      <c r="F445" s="13"/>
      <c r="G445" s="88"/>
      <c r="H445" s="88"/>
      <c r="I445" s="101" t="s">
        <v>149</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7"/>
      <c r="D446" s="17"/>
      <c r="E446" s="17"/>
      <c r="F446" s="13"/>
      <c r="G446" s="93"/>
      <c r="H446" s="93"/>
      <c r="I446" s="101" t="s">
        <v>150</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c r="D448" s="17"/>
      <c r="E448" s="17"/>
      <c r="F448" s="13"/>
      <c r="G448" s="93"/>
      <c r="H448" s="93" t="s">
        <v>227</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3"/>
      <c r="G449" s="93"/>
      <c r="H449" s="93" t="s">
        <v>188</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3"/>
      <c r="G450" s="93"/>
      <c r="H450" s="93" t="s">
        <v>228</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3"/>
      <c r="G451" s="93"/>
      <c r="H451" s="93" t="s">
        <v>229</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3"/>
      <c r="G452" s="93"/>
      <c r="H452" s="93" t="s">
        <v>189</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124</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2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125</v>
      </c>
      <c r="AE454" s="41" t="s">
        <v>126</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2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2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0999999999999996" hidden="1" customHeight="1" outlineLevel="1" collapsed="1" thickBot="1" x14ac:dyDescent="0.3">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0999999999999996" hidden="1" customHeight="1" outlineLevel="1" x14ac:dyDescent="0.25">
      <c r="A458" s="104"/>
      <c r="B458" s="97"/>
      <c r="C458" s="9" t="s">
        <v>0</v>
      </c>
      <c r="D458" s="9"/>
      <c r="E458" s="9"/>
      <c r="F458" s="9"/>
      <c r="G458" s="9"/>
      <c r="H458" s="9"/>
      <c r="I458" s="9"/>
      <c r="J458" s="9"/>
      <c r="K458" s="10"/>
      <c r="L458" s="10"/>
      <c r="M458" s="10"/>
      <c r="N458" s="10"/>
      <c r="O458" s="10"/>
      <c r="P458" s="10"/>
      <c r="Q458" s="10"/>
      <c r="R458" s="10"/>
      <c r="S458" s="10"/>
      <c r="T458" s="10"/>
      <c r="U458" s="10"/>
      <c r="V458" s="69" t="s">
        <v>117</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25">
      <c r="A459" s="104"/>
      <c r="B459" s="97"/>
      <c r="C459" s="12"/>
      <c r="D459" s="12">
        <v>0</v>
      </c>
      <c r="E459" s="12" t="s">
        <v>1</v>
      </c>
      <c r="F459" s="71"/>
      <c r="G459" s="72" t="s">
        <v>190</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25">
      <c r="A460" s="104"/>
      <c r="B460" s="97"/>
      <c r="C460" s="12"/>
      <c r="D460" s="12"/>
      <c r="E460" s="17"/>
      <c r="F460" s="75"/>
      <c r="G460" s="76" t="s">
        <v>191</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2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2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2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25">
      <c r="A464" s="104"/>
      <c r="B464" s="97"/>
      <c r="C464" s="17"/>
      <c r="D464" s="17"/>
      <c r="E464" s="17"/>
      <c r="F464" s="17"/>
      <c r="G464" s="17"/>
      <c r="H464" s="17"/>
      <c r="I464" s="17"/>
      <c r="J464" s="613" t="s">
        <v>1215</v>
      </c>
      <c r="K464" s="613"/>
      <c r="L464" s="100"/>
      <c r="M464" s="100"/>
      <c r="N464" s="100"/>
      <c r="O464" s="613"/>
      <c r="P464" s="100"/>
      <c r="Q464" s="100"/>
      <c r="R464" s="100"/>
      <c r="T464" s="22"/>
      <c r="U464" s="128" t="s">
        <v>829</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2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25">
      <c r="A466" s="104"/>
      <c r="B466" s="97"/>
      <c r="C466" s="17"/>
      <c r="D466" s="17"/>
      <c r="E466" s="17"/>
      <c r="F466" s="17"/>
      <c r="G466" s="23"/>
      <c r="H466" s="23" t="s">
        <v>164</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0999999999999996" hidden="1" customHeight="1" outlineLevel="1" x14ac:dyDescent="0.25">
      <c r="A467" s="104"/>
      <c r="B467" s="97"/>
      <c r="C467" s="12" t="s">
        <v>120</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0999999999999996" hidden="1" customHeight="1" outlineLevel="1" x14ac:dyDescent="0.2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25">
      <c r="A469" s="104"/>
      <c r="B469" s="97"/>
      <c r="C469" s="17"/>
      <c r="D469" s="17"/>
      <c r="E469" s="17"/>
      <c r="F469" s="13"/>
      <c r="G469" s="88"/>
      <c r="H469" s="101" t="s">
        <v>400</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25">
      <c r="A470" s="104"/>
      <c r="B470" s="97"/>
      <c r="C470" s="17"/>
      <c r="D470" s="17"/>
      <c r="E470" s="17"/>
      <c r="F470" s="13"/>
      <c r="G470" s="88"/>
      <c r="H470" s="101" t="s">
        <v>401</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25">
      <c r="A471" s="104"/>
      <c r="B471" s="97"/>
      <c r="C471" s="17"/>
      <c r="D471" s="17"/>
      <c r="E471" s="17"/>
      <c r="F471" s="13"/>
      <c r="G471" s="88"/>
      <c r="H471" s="101" t="s">
        <v>402</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25">
      <c r="A472" s="104"/>
      <c r="B472" s="97"/>
      <c r="C472" s="17"/>
      <c r="D472" s="17"/>
      <c r="E472" s="17"/>
      <c r="F472" s="13"/>
      <c r="G472" s="88"/>
      <c r="H472" s="101" t="s">
        <v>403</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25">
      <c r="A473" s="104"/>
      <c r="B473" s="97"/>
      <c r="C473" s="17"/>
      <c r="D473" s="17"/>
      <c r="E473" s="17"/>
      <c r="F473" s="13"/>
      <c r="G473" s="88"/>
      <c r="H473" s="101" t="s">
        <v>404</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25">
      <c r="A474" s="104"/>
      <c r="B474" s="97"/>
      <c r="C474" s="17"/>
      <c r="D474" s="17"/>
      <c r="E474" s="17"/>
      <c r="F474" s="13"/>
      <c r="G474" s="88"/>
      <c r="H474" s="101" t="s">
        <v>405</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25">
      <c r="A475" s="104"/>
      <c r="B475" s="97"/>
      <c r="C475" s="17"/>
      <c r="D475" s="17"/>
      <c r="E475" s="17"/>
      <c r="F475" s="13"/>
      <c r="G475" s="88"/>
      <c r="H475" s="101" t="s">
        <v>406</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25">
      <c r="A476" s="104"/>
      <c r="B476" s="97"/>
      <c r="C476" s="17"/>
      <c r="D476" s="17"/>
      <c r="E476" s="17"/>
      <c r="F476" s="13"/>
      <c r="G476" s="88"/>
      <c r="H476" s="101" t="s">
        <v>407</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25">
      <c r="A477" s="104"/>
      <c r="B477" s="97"/>
      <c r="C477" s="17"/>
      <c r="D477" s="17"/>
      <c r="E477" s="17"/>
      <c r="F477" s="13"/>
      <c r="G477" s="88"/>
      <c r="H477" s="101" t="s">
        <v>408</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25">
      <c r="A478" s="104"/>
      <c r="B478" s="97"/>
      <c r="C478" s="17"/>
      <c r="D478" s="17"/>
      <c r="E478" s="17"/>
      <c r="F478" s="13"/>
      <c r="G478" s="93"/>
      <c r="H478" s="101" t="s">
        <v>409</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0999999999999996" hidden="1" customHeight="1" outlineLevel="1" x14ac:dyDescent="0.25">
      <c r="A479" s="104"/>
      <c r="B479" s="97"/>
      <c r="C479" s="12" t="s">
        <v>124</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2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192</v>
      </c>
      <c r="S480" s="39"/>
      <c r="T480" s="95"/>
      <c r="U480" s="95"/>
      <c r="V480" s="96" t="s">
        <v>125</v>
      </c>
      <c r="W480" s="96"/>
      <c r="X480" s="96"/>
      <c r="Y480" s="96"/>
      <c r="Z480" s="96"/>
      <c r="AA480" s="96"/>
      <c r="AB480" s="96"/>
      <c r="AC480" s="96"/>
      <c r="AD480" s="96"/>
      <c r="AE480" s="41" t="s">
        <v>126</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2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2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0999999999999996" hidden="1" customHeight="1" outlineLevel="1" collapsed="1" thickBot="1" x14ac:dyDescent="0.3">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0999999999999996" hidden="1" customHeight="1" outlineLevel="1" x14ac:dyDescent="0.2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25">
      <c r="A485" s="104"/>
      <c r="B485" s="97"/>
      <c r="C485" s="12"/>
      <c r="D485" s="12">
        <v>0</v>
      </c>
      <c r="E485" s="12" t="s">
        <v>1</v>
      </c>
      <c r="F485" s="71"/>
      <c r="G485" s="72" t="s">
        <v>193</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25">
      <c r="A486" s="104"/>
      <c r="B486" s="97"/>
      <c r="C486" s="12"/>
      <c r="D486" s="12"/>
      <c r="E486" s="17"/>
      <c r="F486" s="75"/>
      <c r="G486" s="76" t="s">
        <v>853</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2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2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25">
      <c r="A489" s="104"/>
      <c r="B489" s="97"/>
      <c r="C489" s="17"/>
      <c r="D489" s="17"/>
      <c r="E489" s="17"/>
      <c r="F489" s="17"/>
      <c r="G489" s="22"/>
      <c r="H489" s="22"/>
      <c r="I489" s="22"/>
      <c r="J489" s="22"/>
      <c r="K489" s="22"/>
      <c r="L489" s="22"/>
      <c r="M489" s="22"/>
      <c r="N489" s="22"/>
      <c r="O489" s="22"/>
      <c r="P489" s="22"/>
      <c r="Q489" s="22"/>
      <c r="R489" s="22"/>
      <c r="S489" s="22"/>
      <c r="T489" s="22" t="s">
        <v>195</v>
      </c>
      <c r="U489" s="22"/>
      <c r="V489" s="22" t="s">
        <v>194</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25">
      <c r="A490" s="104"/>
      <c r="B490" s="97"/>
      <c r="C490" s="17"/>
      <c r="D490" s="17"/>
      <c r="E490" s="17"/>
      <c r="F490" s="17"/>
      <c r="G490" s="17"/>
      <c r="H490" s="17"/>
      <c r="I490" s="17"/>
      <c r="J490" s="17" t="s">
        <v>852</v>
      </c>
      <c r="K490" s="17"/>
      <c r="L490" s="22"/>
      <c r="M490" s="22"/>
      <c r="N490" s="22"/>
      <c r="O490" s="22"/>
      <c r="P490" s="22"/>
      <c r="Q490" s="22"/>
      <c r="R490" s="22"/>
      <c r="S490" s="22"/>
      <c r="T490" s="23" t="s">
        <v>196</v>
      </c>
      <c r="U490" s="22"/>
      <c r="V490" s="22" t="s">
        <v>855</v>
      </c>
      <c r="W490" s="22"/>
      <c r="X490" s="23" t="s">
        <v>197</v>
      </c>
      <c r="Y490" s="23"/>
      <c r="Z490" s="24"/>
      <c r="AA490" s="24"/>
      <c r="AB490" s="24"/>
      <c r="AC490" s="240" t="s">
        <v>915</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25">
      <c r="A491" s="104"/>
      <c r="B491" s="97"/>
      <c r="C491" s="17"/>
      <c r="D491" s="17"/>
      <c r="E491" s="17"/>
      <c r="F491" s="17"/>
      <c r="G491" s="599"/>
      <c r="H491" s="599" t="s">
        <v>832</v>
      </c>
      <c r="I491" s="600" t="s">
        <v>164</v>
      </c>
      <c r="J491" s="600" t="s">
        <v>399</v>
      </c>
      <c r="K491" s="600" t="s">
        <v>59</v>
      </c>
      <c r="L491" s="600" t="s">
        <v>60</v>
      </c>
      <c r="M491" s="600" t="s">
        <v>61</v>
      </c>
      <c r="N491" s="600" t="s">
        <v>62</v>
      </c>
      <c r="O491" s="600" t="s">
        <v>906</v>
      </c>
      <c r="P491" s="600" t="s">
        <v>907</v>
      </c>
      <c r="Q491" s="600" t="s">
        <v>908</v>
      </c>
      <c r="R491" s="600" t="s">
        <v>1200</v>
      </c>
      <c r="S491" s="599"/>
      <c r="T491" s="599" t="s">
        <v>198</v>
      </c>
      <c r="U491" s="599"/>
      <c r="V491" s="599" t="s">
        <v>854</v>
      </c>
      <c r="W491" s="599"/>
      <c r="X491" s="599"/>
      <c r="Y491" s="599"/>
      <c r="Z491" s="599"/>
      <c r="AA491" s="599"/>
      <c r="AB491" s="599"/>
      <c r="AC491" s="599" t="s">
        <v>832</v>
      </c>
      <c r="AD491" s="599" t="s">
        <v>916</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25">
      <c r="A492" s="104"/>
      <c r="B492" s="97"/>
      <c r="C492" s="17"/>
      <c r="D492" s="17"/>
      <c r="E492" s="17"/>
      <c r="F492" s="13"/>
      <c r="G492" s="93"/>
      <c r="H492" s="93" t="s">
        <v>844</v>
      </c>
      <c r="I492" s="103" t="s">
        <v>400</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25">
      <c r="A493" s="104"/>
      <c r="B493" s="97"/>
      <c r="C493" s="17"/>
      <c r="D493" s="17"/>
      <c r="E493" s="17"/>
      <c r="F493" s="13"/>
      <c r="G493" s="93"/>
      <c r="H493" s="93"/>
      <c r="I493" s="103" t="s">
        <v>401</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25">
      <c r="A494" s="104"/>
      <c r="B494" s="97"/>
      <c r="C494" s="17"/>
      <c r="D494" s="17"/>
      <c r="E494" s="17"/>
      <c r="F494" s="13"/>
      <c r="G494" s="93"/>
      <c r="H494" s="93"/>
      <c r="I494" s="103" t="s">
        <v>402</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25">
      <c r="A495" s="104"/>
      <c r="B495" s="97"/>
      <c r="C495" s="17"/>
      <c r="D495" s="17"/>
      <c r="E495" s="17"/>
      <c r="F495" s="13"/>
      <c r="G495" s="93"/>
      <c r="H495" s="93"/>
      <c r="I495" s="103" t="s">
        <v>403</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25">
      <c r="A496" s="104"/>
      <c r="B496" s="97"/>
      <c r="C496" s="17"/>
      <c r="D496" s="17"/>
      <c r="E496" s="17"/>
      <c r="F496" s="13"/>
      <c r="G496" s="93"/>
      <c r="H496" s="93"/>
      <c r="I496" s="103" t="s">
        <v>404</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25">
      <c r="A497" s="104"/>
      <c r="B497" s="97"/>
      <c r="C497" s="17"/>
      <c r="D497" s="17"/>
      <c r="E497" s="17"/>
      <c r="F497" s="13"/>
      <c r="G497" s="93"/>
      <c r="H497" s="93"/>
      <c r="I497" s="103" t="s">
        <v>405</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25">
      <c r="A498" s="104"/>
      <c r="B498" s="97"/>
      <c r="C498" s="17"/>
      <c r="D498" s="17"/>
      <c r="E498" s="17"/>
      <c r="F498" s="13"/>
      <c r="G498" s="93"/>
      <c r="H498" s="93"/>
      <c r="I498" s="103" t="s">
        <v>406</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25">
      <c r="A499" s="104"/>
      <c r="B499" s="97"/>
      <c r="C499" s="17"/>
      <c r="D499" s="17"/>
      <c r="E499" s="17"/>
      <c r="F499" s="13"/>
      <c r="G499" s="93"/>
      <c r="H499" s="93"/>
      <c r="I499" s="103" t="s">
        <v>407</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25">
      <c r="A500" s="104"/>
      <c r="B500" s="97"/>
      <c r="C500" s="17"/>
      <c r="D500" s="17"/>
      <c r="E500" s="17"/>
      <c r="F500" s="13"/>
      <c r="G500" s="93"/>
      <c r="H500" s="93"/>
      <c r="I500" s="103" t="s">
        <v>408</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25">
      <c r="A501" s="104"/>
      <c r="B501" s="97"/>
      <c r="C501" s="17"/>
      <c r="D501" s="17"/>
      <c r="E501" s="17"/>
      <c r="F501" s="13"/>
      <c r="G501" s="93"/>
      <c r="H501" s="93"/>
      <c r="I501" s="103" t="s">
        <v>409</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t="s">
        <v>413</v>
      </c>
      <c r="I502" s="103" t="s">
        <v>400</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401</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402</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403</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404</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405</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c r="I508" s="103" t="s">
        <v>406</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407</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408</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409</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t="s">
        <v>812</v>
      </c>
      <c r="I512" s="103" t="s">
        <v>400</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401</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402</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403</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404</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405</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c r="I518" s="103" t="s">
        <v>406</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407</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408</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409</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t="s">
        <v>813</v>
      </c>
      <c r="I522" s="103" t="s">
        <v>400</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401</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402</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403</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404</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405</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c r="I528" s="103" t="s">
        <v>406</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407</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408</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409</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t="s">
        <v>814</v>
      </c>
      <c r="I532" s="103" t="s">
        <v>400</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401</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402</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403</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404</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405</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c r="I538" s="103" t="s">
        <v>406</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407</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408</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409</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t="s">
        <v>815</v>
      </c>
      <c r="I542" s="103" t="s">
        <v>400</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401</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402</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403</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404</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405</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c r="I548" s="103" t="s">
        <v>406</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407</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408</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409</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t="s">
        <v>816</v>
      </c>
      <c r="I552" s="103" t="s">
        <v>400</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401</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402</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403</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404</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405</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c r="I558" s="103" t="s">
        <v>406</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407</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408</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409</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t="s">
        <v>817</v>
      </c>
      <c r="I562" s="103" t="s">
        <v>400</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401</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402</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403</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404</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405</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c r="I568" s="103" t="s">
        <v>406</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407</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408</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409</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t="s">
        <v>818</v>
      </c>
      <c r="I572" s="103" t="s">
        <v>400</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401</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402</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403</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404</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25">
      <c r="A577" s="104"/>
      <c r="B577" s="97"/>
      <c r="C577" s="17"/>
      <c r="D577" s="17"/>
      <c r="E577" s="17"/>
      <c r="F577" s="13"/>
      <c r="G577" s="93"/>
      <c r="H577" s="93"/>
      <c r="I577" s="103" t="s">
        <v>405</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25">
      <c r="A578" s="104"/>
      <c r="B578" s="97"/>
      <c r="C578" s="17"/>
      <c r="D578" s="17"/>
      <c r="E578" s="17"/>
      <c r="F578" s="13"/>
      <c r="G578" s="93"/>
      <c r="H578" s="93"/>
      <c r="I578" s="103" t="s">
        <v>406</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25">
      <c r="A579" s="104"/>
      <c r="B579" s="97"/>
      <c r="C579" s="17"/>
      <c r="D579" s="17"/>
      <c r="E579" s="17"/>
      <c r="F579" s="13"/>
      <c r="G579" s="93"/>
      <c r="H579" s="93"/>
      <c r="I579" s="103" t="s">
        <v>407</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25">
      <c r="A580" s="104"/>
      <c r="B580" s="97"/>
      <c r="C580" s="17"/>
      <c r="D580" s="17"/>
      <c r="E580" s="17"/>
      <c r="F580" s="13"/>
      <c r="G580" s="93"/>
      <c r="H580" s="93"/>
      <c r="I580" s="103" t="s">
        <v>408</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25">
      <c r="A581" s="104"/>
      <c r="B581" s="97"/>
      <c r="C581" s="17"/>
      <c r="D581" s="17"/>
      <c r="E581" s="17"/>
      <c r="F581" s="13"/>
      <c r="G581" s="93"/>
      <c r="H581" s="93"/>
      <c r="I581" s="103" t="s">
        <v>409</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25">
      <c r="A582" s="104"/>
      <c r="B582" s="97"/>
      <c r="C582" s="17"/>
      <c r="D582" s="17"/>
      <c r="E582" s="17"/>
      <c r="F582" s="13"/>
      <c r="G582" s="93"/>
      <c r="H582" s="93" t="s">
        <v>819</v>
      </c>
      <c r="I582" s="103" t="s">
        <v>400</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25">
      <c r="A583" s="104"/>
      <c r="B583" s="97"/>
      <c r="C583" s="17"/>
      <c r="D583" s="17"/>
      <c r="E583" s="17"/>
      <c r="F583" s="13"/>
      <c r="G583" s="93"/>
      <c r="H583" s="93"/>
      <c r="I583" s="103" t="s">
        <v>401</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25">
      <c r="A584" s="104"/>
      <c r="B584" s="97"/>
      <c r="C584" s="17"/>
      <c r="D584" s="17"/>
      <c r="E584" s="17"/>
      <c r="F584" s="13"/>
      <c r="G584" s="93"/>
      <c r="H584" s="93"/>
      <c r="I584" s="103" t="s">
        <v>402</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25">
      <c r="A585" s="104"/>
      <c r="B585" s="97"/>
      <c r="C585" s="17"/>
      <c r="D585" s="17"/>
      <c r="E585" s="17"/>
      <c r="F585" s="13"/>
      <c r="G585" s="93"/>
      <c r="H585" s="93"/>
      <c r="I585" s="103" t="s">
        <v>403</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25">
      <c r="A586" s="104"/>
      <c r="B586" s="97"/>
      <c r="C586" s="17"/>
      <c r="D586" s="17"/>
      <c r="E586" s="17"/>
      <c r="F586" s="13"/>
      <c r="G586" s="93"/>
      <c r="H586" s="93"/>
      <c r="I586" s="103" t="s">
        <v>404</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25">
      <c r="A587" s="104"/>
      <c r="B587" s="97"/>
      <c r="C587" s="17"/>
      <c r="D587" s="17"/>
      <c r="E587" s="17"/>
      <c r="F587" s="13"/>
      <c r="G587" s="93"/>
      <c r="H587" s="93"/>
      <c r="I587" s="103" t="s">
        <v>405</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25">
      <c r="A588" s="104"/>
      <c r="B588" s="97"/>
      <c r="C588" s="17"/>
      <c r="D588" s="17"/>
      <c r="E588" s="17"/>
      <c r="F588" s="13"/>
      <c r="G588" s="93"/>
      <c r="H588" s="93"/>
      <c r="I588" s="103" t="s">
        <v>406</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25">
      <c r="A589" s="104"/>
      <c r="B589" s="97"/>
      <c r="C589" s="17"/>
      <c r="D589" s="17"/>
      <c r="E589" s="17"/>
      <c r="F589" s="13"/>
      <c r="G589" s="93"/>
      <c r="H589" s="93"/>
      <c r="I589" s="103" t="s">
        <v>407</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25">
      <c r="A590" s="104"/>
      <c r="B590" s="97"/>
      <c r="C590" s="17"/>
      <c r="D590" s="17"/>
      <c r="E590" s="17"/>
      <c r="F590" s="13"/>
      <c r="G590" s="93"/>
      <c r="H590" s="93"/>
      <c r="I590" s="103" t="s">
        <v>408</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25">
      <c r="A591" s="104"/>
      <c r="B591" s="97"/>
      <c r="C591" s="17"/>
      <c r="D591" s="17"/>
      <c r="E591" s="17"/>
      <c r="F591" s="13"/>
      <c r="G591" s="93"/>
      <c r="H591" s="93"/>
      <c r="I591" s="103" t="s">
        <v>409</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5" hidden="1" outlineLevel="1" collapsed="1" x14ac:dyDescent="0.25">
      <c r="A592" s="104"/>
      <c r="B592" s="97"/>
      <c r="C592" s="12" t="s">
        <v>124</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2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126</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2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2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0999999999999996" hidden="1" customHeight="1" outlineLevel="1" collapsed="1" thickBot="1" x14ac:dyDescent="0.3">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0999999999999996" hidden="1" customHeight="1" outlineLevel="1" x14ac:dyDescent="0.25">
      <c r="A597" s="104"/>
      <c r="B597" s="97"/>
      <c r="C597" s="9" t="s">
        <v>0</v>
      </c>
      <c r="D597" s="9"/>
      <c r="E597" s="9"/>
      <c r="F597" s="9"/>
      <c r="G597" s="9"/>
      <c r="H597" s="9"/>
      <c r="I597" s="9"/>
      <c r="J597" s="9"/>
      <c r="K597" s="10"/>
      <c r="L597" s="10"/>
      <c r="M597" s="10"/>
      <c r="N597" s="10"/>
      <c r="O597" s="10"/>
      <c r="P597" s="10"/>
      <c r="Q597" s="10"/>
      <c r="R597" s="10"/>
      <c r="S597" s="10"/>
      <c r="T597" s="10"/>
      <c r="U597" s="10"/>
      <c r="V597" s="69" t="s">
        <v>117</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25">
      <c r="A598" s="104"/>
      <c r="B598" s="97"/>
      <c r="C598" s="12"/>
      <c r="D598" s="12">
        <v>0</v>
      </c>
      <c r="E598" s="12" t="s">
        <v>1</v>
      </c>
      <c r="F598" s="71"/>
      <c r="G598" s="72" t="s">
        <v>1107</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25">
      <c r="A599" s="104"/>
      <c r="B599" s="97"/>
      <c r="C599" s="12"/>
      <c r="D599" s="12"/>
      <c r="E599" s="17"/>
      <c r="F599" s="75"/>
      <c r="G599" s="950" t="s">
        <v>1108</v>
      </c>
      <c r="H599" s="950"/>
      <c r="I599" s="950"/>
      <c r="J599" s="950"/>
      <c r="K599" s="950"/>
      <c r="L599" s="950"/>
      <c r="M599" s="950"/>
      <c r="N599" s="950"/>
      <c r="O599" s="950"/>
      <c r="P599" s="950"/>
      <c r="Q599" s="950"/>
      <c r="R599" s="950"/>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2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2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2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25">
      <c r="A603" s="104"/>
      <c r="B603" s="97"/>
      <c r="C603" s="17"/>
      <c r="D603" s="17"/>
      <c r="E603" s="17"/>
      <c r="F603" s="17"/>
      <c r="G603" s="17"/>
      <c r="H603" s="17"/>
      <c r="I603" s="17"/>
      <c r="J603" s="17"/>
      <c r="K603" s="17"/>
      <c r="L603" s="23"/>
      <c r="M603" s="133" t="s">
        <v>474</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2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25">
      <c r="A605" s="104"/>
      <c r="B605" s="97"/>
      <c r="C605" s="17"/>
      <c r="D605" s="17"/>
      <c r="E605" s="17"/>
      <c r="F605" s="17"/>
      <c r="G605" s="23"/>
      <c r="H605" s="23"/>
      <c r="I605" s="23" t="s">
        <v>164</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0999999999999996" hidden="1" customHeight="1" outlineLevel="1" x14ac:dyDescent="0.25">
      <c r="A606" s="104"/>
      <c r="B606" s="97"/>
      <c r="C606" s="12" t="s">
        <v>120</v>
      </c>
      <c r="D606" s="17"/>
      <c r="E606" s="17"/>
      <c r="F606" s="17"/>
      <c r="G606" s="23"/>
      <c r="H606" s="23"/>
      <c r="I606" s="23"/>
      <c r="J606" s="86" t="s">
        <v>121</v>
      </c>
      <c r="K606" s="86" t="s">
        <v>121</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0999999999999996" hidden="1" customHeight="1" outlineLevel="1" x14ac:dyDescent="0.2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25">
      <c r="A608" s="104"/>
      <c r="B608" s="97"/>
      <c r="C608" s="17"/>
      <c r="D608" s="17"/>
      <c r="E608" s="17"/>
      <c r="F608" s="13"/>
      <c r="G608" s="88"/>
      <c r="H608" s="88"/>
      <c r="I608" s="101" t="s">
        <v>1109</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25">
      <c r="A609" s="104"/>
      <c r="B609" s="97"/>
      <c r="C609" s="17"/>
      <c r="D609" s="17"/>
      <c r="E609" s="17"/>
      <c r="F609" s="13"/>
      <c r="G609" s="88"/>
      <c r="H609" s="88"/>
      <c r="I609" s="101" t="s">
        <v>1110</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2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2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hidden="1" customHeight="1" outlineLevel="1" x14ac:dyDescent="0.25">
      <c r="A612" s="104"/>
      <c r="B612" s="97"/>
      <c r="C612" s="12" t="s">
        <v>124</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2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192</v>
      </c>
      <c r="S613" s="39"/>
      <c r="T613" s="95"/>
      <c r="U613" s="95"/>
      <c r="V613" s="96" t="s">
        <v>125</v>
      </c>
      <c r="W613" s="96"/>
      <c r="X613" s="96"/>
      <c r="Y613" s="96"/>
      <c r="Z613" s="96"/>
      <c r="AA613" s="96"/>
      <c r="AB613" s="96"/>
      <c r="AC613" s="96"/>
      <c r="AD613" s="96"/>
      <c r="AE613" s="41" t="s">
        <v>126</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2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2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0999999999999996" hidden="1" customHeight="1" outlineLevel="1" collapsed="1" thickBot="1" x14ac:dyDescent="0.3">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0999999999999996" hidden="1" customHeight="1" outlineLevel="1" x14ac:dyDescent="0.25">
      <c r="A617" s="104"/>
      <c r="B617" s="97"/>
      <c r="C617" s="9" t="s">
        <v>0</v>
      </c>
      <c r="D617" s="9"/>
      <c r="E617" s="9"/>
      <c r="F617" s="9"/>
      <c r="G617" s="9"/>
      <c r="H617" s="9"/>
      <c r="I617" s="9"/>
      <c r="J617" s="9"/>
      <c r="K617" s="10"/>
      <c r="L617" s="10"/>
      <c r="M617" s="10"/>
      <c r="N617" s="10"/>
      <c r="O617" s="10"/>
      <c r="P617" s="10"/>
      <c r="Q617" s="10"/>
      <c r="R617" s="10"/>
      <c r="S617" s="10"/>
      <c r="T617" s="10"/>
      <c r="U617" s="10"/>
      <c r="V617" s="69" t="s">
        <v>117</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25">
      <c r="A618" s="104"/>
      <c r="B618" s="97"/>
      <c r="C618" s="12"/>
      <c r="D618" s="12">
        <v>0</v>
      </c>
      <c r="E618" s="12" t="s">
        <v>1</v>
      </c>
      <c r="F618" s="71"/>
      <c r="G618" s="72" t="s">
        <v>199</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25">
      <c r="A619" s="104"/>
      <c r="B619" s="97"/>
      <c r="C619" s="12"/>
      <c r="D619" s="12"/>
      <c r="E619" s="17"/>
      <c r="F619" s="75"/>
      <c r="G619" s="76" t="s">
        <v>200</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2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2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25">
      <c r="A622" s="104"/>
      <c r="B622" s="97"/>
      <c r="C622" s="17"/>
      <c r="D622" s="17"/>
      <c r="E622" s="17"/>
      <c r="F622" s="17"/>
      <c r="G622" s="22"/>
      <c r="H622" s="22"/>
      <c r="I622" s="22"/>
      <c r="J622" s="22"/>
      <c r="K622" s="22"/>
      <c r="L622" s="17"/>
      <c r="M622" s="137"/>
      <c r="N622" s="46" t="s">
        <v>860</v>
      </c>
      <c r="O622" s="137"/>
      <c r="P622" s="46" t="s">
        <v>857</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25">
      <c r="A623" s="104"/>
      <c r="B623" s="97"/>
      <c r="C623" s="17"/>
      <c r="D623" s="17"/>
      <c r="E623" s="17"/>
      <c r="F623" s="17"/>
      <c r="G623" s="17"/>
      <c r="H623" s="17"/>
      <c r="I623" s="17"/>
      <c r="J623" s="17"/>
      <c r="K623" s="17"/>
      <c r="L623" s="17"/>
      <c r="M623" s="17"/>
      <c r="N623" s="46" t="s">
        <v>859</v>
      </c>
      <c r="O623" s="17"/>
      <c r="P623" s="46" t="s">
        <v>858</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25">
      <c r="A624" s="104"/>
      <c r="B624" s="97"/>
      <c r="C624" s="17"/>
      <c r="D624" s="17"/>
      <c r="E624" s="17"/>
      <c r="F624" s="17"/>
      <c r="G624" s="23"/>
      <c r="H624" s="23"/>
      <c r="I624" s="23"/>
      <c r="J624" s="23"/>
      <c r="K624" s="23"/>
      <c r="L624" s="23"/>
      <c r="M624" s="23"/>
      <c r="N624" s="23" t="s">
        <v>830</v>
      </c>
      <c r="O624" s="23"/>
      <c r="P624" s="23" t="s">
        <v>831</v>
      </c>
      <c r="Q624" s="22"/>
      <c r="R624" s="23"/>
      <c r="S624" s="100" t="s">
        <v>203</v>
      </c>
      <c r="T624" s="100"/>
      <c r="U624" s="23"/>
      <c r="V624" s="24" t="s">
        <v>197</v>
      </c>
      <c r="W624" s="24"/>
      <c r="X624" s="24"/>
      <c r="Y624" s="24"/>
      <c r="Z624" s="24"/>
      <c r="AA624" s="24"/>
      <c r="AB624" s="24"/>
      <c r="AC624" s="240" t="s">
        <v>915</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25">
      <c r="A625" s="104"/>
      <c r="B625" s="97"/>
      <c r="C625" s="17"/>
      <c r="D625" s="17"/>
      <c r="E625" s="17"/>
      <c r="F625" s="17"/>
      <c r="G625" s="17"/>
      <c r="H625" s="17" t="s">
        <v>826</v>
      </c>
      <c r="I625" s="23" t="s">
        <v>164</v>
      </c>
      <c r="J625" s="23" t="s">
        <v>204</v>
      </c>
      <c r="K625" s="23" t="s">
        <v>205</v>
      </c>
      <c r="L625" s="23" t="s">
        <v>207</v>
      </c>
      <c r="M625" s="23"/>
      <c r="N625" s="23" t="s">
        <v>206</v>
      </c>
      <c r="O625" s="23"/>
      <c r="P625" s="23" t="s">
        <v>206</v>
      </c>
      <c r="Q625" s="22"/>
      <c r="R625" s="23"/>
      <c r="S625" s="23" t="s">
        <v>209</v>
      </c>
      <c r="T625" s="23" t="s">
        <v>208</v>
      </c>
      <c r="U625" s="23"/>
      <c r="V625" s="24"/>
      <c r="W625" s="24"/>
      <c r="X625" s="24"/>
      <c r="Y625" s="24"/>
      <c r="Z625" s="24"/>
      <c r="AA625" s="24"/>
      <c r="AB625" s="24"/>
      <c r="AC625" s="24" t="s">
        <v>832</v>
      </c>
      <c r="AD625" s="24" t="s">
        <v>916</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0999999999999996" hidden="1" customHeight="1" outlineLevel="1" x14ac:dyDescent="0.25">
      <c r="A626" s="104"/>
      <c r="B626" s="97"/>
      <c r="C626" s="12" t="s">
        <v>120</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0999999999999996" hidden="1" customHeight="1" outlineLevel="1" x14ac:dyDescent="0.2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25">
      <c r="A628" s="104"/>
      <c r="B628" s="97"/>
      <c r="C628" s="17"/>
      <c r="D628" s="17"/>
      <c r="E628" s="17"/>
      <c r="F628" s="13"/>
      <c r="H628" s="106" t="s">
        <v>844</v>
      </c>
      <c r="I628" s="101" t="s">
        <v>400</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25">
      <c r="A629" s="104"/>
      <c r="B629" s="97"/>
      <c r="C629" s="17"/>
      <c r="D629" s="17"/>
      <c r="E629" s="17"/>
      <c r="F629" s="13"/>
      <c r="I629" s="101" t="s">
        <v>401</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25">
      <c r="A630" s="104"/>
      <c r="B630" s="97"/>
      <c r="C630" s="17"/>
      <c r="D630" s="17"/>
      <c r="E630" s="17"/>
      <c r="F630" s="13"/>
      <c r="I630" s="101" t="s">
        <v>402</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25">
      <c r="A631" s="104"/>
      <c r="B631" s="97"/>
      <c r="C631" s="17"/>
      <c r="D631" s="17"/>
      <c r="E631" s="17"/>
      <c r="F631" s="13"/>
      <c r="I631" s="101" t="s">
        <v>403</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25">
      <c r="A632" s="104"/>
      <c r="B632" s="97"/>
      <c r="C632" s="17"/>
      <c r="D632" s="17"/>
      <c r="E632" s="17"/>
      <c r="F632" s="13"/>
      <c r="I632" s="101" t="s">
        <v>404</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25">
      <c r="A633" s="104"/>
      <c r="B633" s="97"/>
      <c r="C633" s="17"/>
      <c r="D633" s="17"/>
      <c r="E633" s="17"/>
      <c r="F633" s="13"/>
      <c r="I633" s="101" t="s">
        <v>405</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25">
      <c r="A634" s="104"/>
      <c r="B634" s="97"/>
      <c r="C634" s="17"/>
      <c r="D634" s="17"/>
      <c r="E634" s="17"/>
      <c r="F634" s="13"/>
      <c r="I634" s="101" t="s">
        <v>406</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25">
      <c r="A635" s="104"/>
      <c r="B635" s="97"/>
      <c r="C635" s="17"/>
      <c r="D635" s="17"/>
      <c r="E635" s="17"/>
      <c r="F635" s="13"/>
      <c r="I635" s="101" t="s">
        <v>407</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25">
      <c r="A636" s="104"/>
      <c r="B636" s="97"/>
      <c r="C636" s="17"/>
      <c r="D636" s="17"/>
      <c r="E636" s="17"/>
      <c r="F636" s="13"/>
      <c r="I636" s="101" t="s">
        <v>408</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25">
      <c r="A637" s="104"/>
      <c r="B637" s="97"/>
      <c r="C637" s="17"/>
      <c r="D637" s="17"/>
      <c r="E637" s="17"/>
      <c r="F637" s="13"/>
      <c r="I637" s="101" t="s">
        <v>409</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H638" s="106" t="s">
        <v>413</v>
      </c>
      <c r="I638" s="101" t="s">
        <v>400</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401</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402</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403</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404</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405</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I644" s="101" t="s">
        <v>406</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407</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408</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409</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H648" s="106" t="s">
        <v>812</v>
      </c>
      <c r="I648" s="101" t="s">
        <v>400</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401</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402</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403</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404</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405</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I654" s="101" t="s">
        <v>406</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407</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408</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409</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H658" s="106" t="s">
        <v>813</v>
      </c>
      <c r="I658" s="101" t="s">
        <v>400</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401</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402</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403</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404</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405</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I664" s="101" t="s">
        <v>406</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407</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408</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409</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H668" s="106" t="s">
        <v>814</v>
      </c>
      <c r="I668" s="101" t="s">
        <v>400</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401</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402</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403</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404</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405</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I674" s="101" t="s">
        <v>406</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407</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408</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409</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H678" s="106" t="s">
        <v>815</v>
      </c>
      <c r="I678" s="101" t="s">
        <v>400</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401</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402</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403</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404</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405</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I684" s="101" t="s">
        <v>406</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407</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408</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409</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H688" s="106" t="s">
        <v>816</v>
      </c>
      <c r="I688" s="101" t="s">
        <v>400</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401</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402</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403</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404</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405</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I694" s="101" t="s">
        <v>406</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407</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408</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409</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H698" s="106" t="s">
        <v>817</v>
      </c>
      <c r="I698" s="101" t="s">
        <v>400</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401</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402</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403</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404</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405</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I704" s="101" t="s">
        <v>406</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407</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408</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409</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H708" s="106" t="s">
        <v>818</v>
      </c>
      <c r="I708" s="101" t="s">
        <v>400</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401</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402</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403</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404</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405</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25">
      <c r="A714" s="104"/>
      <c r="B714" s="97"/>
      <c r="C714" s="17"/>
      <c r="D714" s="17"/>
      <c r="E714" s="17"/>
      <c r="F714" s="13"/>
      <c r="I714" s="101" t="s">
        <v>406</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25">
      <c r="A715" s="104"/>
      <c r="B715" s="97"/>
      <c r="C715" s="17"/>
      <c r="D715" s="17"/>
      <c r="E715" s="17"/>
      <c r="F715" s="13"/>
      <c r="I715" s="101" t="s">
        <v>407</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25">
      <c r="A716" s="104"/>
      <c r="B716" s="97"/>
      <c r="C716" s="17"/>
      <c r="D716" s="17"/>
      <c r="E716" s="17"/>
      <c r="F716" s="13"/>
      <c r="I716" s="101" t="s">
        <v>408</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25">
      <c r="A717" s="104"/>
      <c r="B717" s="97"/>
      <c r="C717" s="17"/>
      <c r="D717" s="17"/>
      <c r="E717" s="17"/>
      <c r="F717" s="13"/>
      <c r="I717" s="101" t="s">
        <v>409</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25">
      <c r="A718" s="104"/>
      <c r="B718" s="97"/>
      <c r="C718" s="17"/>
      <c r="D718" s="17"/>
      <c r="E718" s="17"/>
      <c r="F718" s="13"/>
      <c r="H718" s="106" t="s">
        <v>819</v>
      </c>
      <c r="I718" s="101" t="s">
        <v>400</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25">
      <c r="A719" s="104"/>
      <c r="B719" s="97"/>
      <c r="C719" s="17"/>
      <c r="D719" s="17"/>
      <c r="E719" s="17"/>
      <c r="F719" s="13"/>
      <c r="I719" s="101" t="s">
        <v>401</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25">
      <c r="A720" s="104"/>
      <c r="B720" s="97"/>
      <c r="C720" s="17"/>
      <c r="D720" s="17"/>
      <c r="E720" s="17"/>
      <c r="F720" s="13"/>
      <c r="I720" s="101" t="s">
        <v>402</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25">
      <c r="A721" s="104"/>
      <c r="B721" s="97"/>
      <c r="C721" s="17"/>
      <c r="D721" s="17"/>
      <c r="E721" s="17"/>
      <c r="F721" s="13"/>
      <c r="I721" s="101" t="s">
        <v>403</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25">
      <c r="A722" s="104"/>
      <c r="B722" s="97"/>
      <c r="C722" s="17"/>
      <c r="D722" s="17"/>
      <c r="E722" s="17"/>
      <c r="F722" s="13"/>
      <c r="I722" s="101" t="s">
        <v>404</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25">
      <c r="A723" s="104"/>
      <c r="B723" s="97"/>
      <c r="C723" s="17"/>
      <c r="D723" s="17"/>
      <c r="E723" s="17"/>
      <c r="F723" s="13"/>
      <c r="I723" s="101" t="s">
        <v>405</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25">
      <c r="A724" s="104"/>
      <c r="B724" s="97"/>
      <c r="C724" s="17"/>
      <c r="D724" s="17"/>
      <c r="E724" s="17"/>
      <c r="F724" s="13"/>
      <c r="I724" s="101" t="s">
        <v>406</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25">
      <c r="A725" s="104"/>
      <c r="B725" s="97"/>
      <c r="C725" s="17"/>
      <c r="D725" s="17"/>
      <c r="E725" s="17"/>
      <c r="F725" s="13"/>
      <c r="I725" s="101" t="s">
        <v>407</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25">
      <c r="A726" s="104"/>
      <c r="B726" s="97"/>
      <c r="C726" s="17"/>
      <c r="D726" s="17"/>
      <c r="E726" s="17"/>
      <c r="F726" s="13"/>
      <c r="I726" s="101" t="s">
        <v>408</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25">
      <c r="A727" s="104"/>
      <c r="B727" s="97"/>
      <c r="C727" s="17"/>
      <c r="D727" s="17"/>
      <c r="E727" s="17"/>
      <c r="F727" s="13"/>
      <c r="I727" s="101" t="s">
        <v>409</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2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2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2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0999999999999996" hidden="1" customHeight="1" outlineLevel="1" x14ac:dyDescent="0.25">
      <c r="A731" s="104"/>
      <c r="B731" s="97"/>
      <c r="C731" s="12" t="s">
        <v>124</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2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125</v>
      </c>
      <c r="W732" s="96"/>
      <c r="X732" s="96"/>
      <c r="Y732" s="96"/>
      <c r="Z732" s="96"/>
      <c r="AA732" s="96"/>
      <c r="AB732" s="96"/>
      <c r="AC732" s="96"/>
      <c r="AD732" s="96"/>
      <c r="AE732" s="41" t="s">
        <v>126</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2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2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0999999999999996" hidden="1" customHeight="1" outlineLevel="1" collapsed="1" thickBot="1" x14ac:dyDescent="0.3">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0999999999999996" hidden="1" customHeight="1" outlineLevel="1" x14ac:dyDescent="0.2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117</v>
      </c>
      <c r="AE736" s="11"/>
      <c r="AF736" s="8"/>
    </row>
    <row r="737" spans="1:32" ht="13.15" hidden="1" customHeight="1" outlineLevel="1" collapsed="1" x14ac:dyDescent="0.25">
      <c r="A737" s="6"/>
      <c r="B737" s="97"/>
      <c r="C737" s="12"/>
      <c r="D737" s="12">
        <v>0</v>
      </c>
      <c r="E737" s="12" t="s">
        <v>1</v>
      </c>
      <c r="F737" s="71"/>
      <c r="G737" s="72" t="s">
        <v>210</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25">
      <c r="A738" s="6"/>
      <c r="B738" s="97"/>
      <c r="C738" s="12"/>
      <c r="D738" s="12"/>
      <c r="E738" s="17"/>
      <c r="F738" s="75"/>
      <c r="G738" s="76" t="s">
        <v>211</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2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2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2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2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25">
      <c r="A743" s="6"/>
      <c r="B743" s="97"/>
      <c r="C743" s="17"/>
      <c r="D743" s="17"/>
      <c r="E743" s="17"/>
      <c r="F743" s="17"/>
      <c r="G743" s="17"/>
      <c r="H743" s="17"/>
      <c r="I743" s="24"/>
      <c r="J743" s="24"/>
      <c r="K743" s="23"/>
      <c r="L743" s="941"/>
      <c r="M743" s="939"/>
      <c r="N743" s="939"/>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2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0999999999999996" hidden="1" customHeight="1" outlineLevel="1" x14ac:dyDescent="0.25">
      <c r="A745" s="6"/>
      <c r="B745" s="97"/>
      <c r="C745" s="12" t="s">
        <v>120</v>
      </c>
      <c r="D745" s="17"/>
      <c r="E745" s="17"/>
      <c r="F745" s="17"/>
      <c r="G745" s="17"/>
      <c r="H745" s="17"/>
      <c r="I745" s="23"/>
      <c r="J745" s="143"/>
      <c r="K745" s="143"/>
      <c r="L745" s="110" t="s">
        <v>121</v>
      </c>
      <c r="M745" s="23"/>
      <c r="N745" s="23"/>
      <c r="O745" s="23"/>
      <c r="P745" s="23"/>
      <c r="Q745" s="23"/>
      <c r="R745" s="23"/>
      <c r="S745" s="23"/>
      <c r="T745" s="23"/>
      <c r="U745" s="23"/>
      <c r="V745" s="23"/>
      <c r="W745" s="23"/>
      <c r="X745" s="23"/>
      <c r="Y745" s="23"/>
      <c r="Z745" s="23"/>
      <c r="AA745" s="24"/>
      <c r="AB745" s="24"/>
      <c r="AC745" s="24"/>
      <c r="AD745" s="24"/>
      <c r="AE745" s="16"/>
      <c r="AF745" s="8"/>
    </row>
    <row r="746" spans="1:32" ht="5.0999999999999996" hidden="1" customHeight="1" outlineLevel="1" x14ac:dyDescent="0.2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25">
      <c r="A747" s="6"/>
      <c r="B747" s="97"/>
      <c r="C747" s="17"/>
      <c r="D747" s="17"/>
      <c r="E747" s="17"/>
      <c r="F747" s="13"/>
      <c r="G747" s="583" t="s">
        <v>212</v>
      </c>
      <c r="H747" s="34"/>
      <c r="I747" s="34"/>
      <c r="J747" s="29"/>
      <c r="K747" s="32"/>
      <c r="L747" s="32" t="s">
        <v>386</v>
      </c>
      <c r="M747" s="103" t="s">
        <v>399</v>
      </c>
      <c r="N747" s="103" t="s">
        <v>59</v>
      </c>
      <c r="O747" s="103" t="s">
        <v>60</v>
      </c>
      <c r="P747" s="103" t="s">
        <v>61</v>
      </c>
      <c r="Q747" s="103" t="s">
        <v>62</v>
      </c>
      <c r="R747" s="103" t="s">
        <v>906</v>
      </c>
      <c r="S747" s="103" t="s">
        <v>907</v>
      </c>
      <c r="T747" s="103" t="s">
        <v>908</v>
      </c>
      <c r="U747" s="103" t="s">
        <v>1200</v>
      </c>
      <c r="V747" s="93"/>
      <c r="W747" s="93"/>
      <c r="X747" s="93"/>
      <c r="Y747" s="93"/>
      <c r="Z747" s="93"/>
      <c r="AA747" s="13"/>
      <c r="AB747" s="13"/>
      <c r="AC747" s="13"/>
      <c r="AD747" s="13"/>
      <c r="AE747" s="16"/>
      <c r="AF747" s="8"/>
    </row>
    <row r="748" spans="1:32" ht="13.15" hidden="1" customHeight="1" outlineLevel="1" x14ac:dyDescent="0.25">
      <c r="A748" s="6"/>
      <c r="B748" s="97"/>
      <c r="C748" s="17"/>
      <c r="D748" s="17"/>
      <c r="E748" s="17"/>
      <c r="F748" s="13"/>
      <c r="H748" s="34"/>
      <c r="I748" s="34"/>
      <c r="J748" s="32"/>
      <c r="K748" s="144" t="s">
        <v>213</v>
      </c>
      <c r="L748" s="101" t="s">
        <v>398</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25">
      <c r="A749" s="6"/>
      <c r="B749" s="97"/>
      <c r="C749" s="17"/>
      <c r="D749" s="17"/>
      <c r="E749" s="17"/>
      <c r="F749" s="13"/>
      <c r="G749" s="49"/>
      <c r="H749" s="34"/>
      <c r="I749" s="34"/>
      <c r="J749" s="32"/>
      <c r="K749" s="32"/>
      <c r="L749" s="101" t="s">
        <v>142</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25">
      <c r="A750" s="6"/>
      <c r="B750" s="97"/>
      <c r="C750" s="17"/>
      <c r="D750" s="17"/>
      <c r="E750" s="17"/>
      <c r="F750" s="13"/>
      <c r="G750" s="49"/>
      <c r="H750" s="34"/>
      <c r="I750" s="34"/>
      <c r="J750" s="32"/>
      <c r="K750" s="32"/>
      <c r="L750" s="101" t="s">
        <v>143</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25">
      <c r="A751" s="6"/>
      <c r="B751" s="97"/>
      <c r="C751" s="17"/>
      <c r="D751" s="17"/>
      <c r="E751" s="17"/>
      <c r="F751" s="13"/>
      <c r="G751" s="49"/>
      <c r="H751" s="34"/>
      <c r="I751" s="34"/>
      <c r="J751" s="32"/>
      <c r="K751" s="32"/>
      <c r="L751" s="101" t="s">
        <v>144</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25">
      <c r="A752" s="6"/>
      <c r="B752" s="97"/>
      <c r="C752" s="17"/>
      <c r="D752" s="17"/>
      <c r="E752" s="17"/>
      <c r="F752" s="13"/>
      <c r="G752" s="49"/>
      <c r="H752" s="34"/>
      <c r="I752" s="34"/>
      <c r="J752" s="32"/>
      <c r="K752" s="32"/>
      <c r="L752" s="101" t="s">
        <v>145</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25">
      <c r="A753" s="6"/>
      <c r="B753" s="97"/>
      <c r="C753" s="17"/>
      <c r="D753" s="17"/>
      <c r="E753" s="17"/>
      <c r="F753" s="13"/>
      <c r="G753" s="49"/>
      <c r="H753" s="34"/>
      <c r="I753" s="34"/>
      <c r="J753" s="32"/>
      <c r="K753" s="32"/>
      <c r="L753" s="101" t="s">
        <v>146</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25">
      <c r="A754" s="6"/>
      <c r="B754" s="97"/>
      <c r="C754" s="17"/>
      <c r="D754" s="17"/>
      <c r="E754" s="17"/>
      <c r="F754" s="13"/>
      <c r="G754" s="49"/>
      <c r="H754" s="34"/>
      <c r="I754" s="34"/>
      <c r="J754" s="32"/>
      <c r="K754" s="32"/>
      <c r="L754" s="101" t="s">
        <v>147</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25">
      <c r="A755" s="6"/>
      <c r="B755" s="97"/>
      <c r="C755" s="17"/>
      <c r="D755" s="17"/>
      <c r="E755" s="17"/>
      <c r="F755" s="13"/>
      <c r="G755" s="49"/>
      <c r="H755" s="34"/>
      <c r="I755" s="34"/>
      <c r="J755" s="32"/>
      <c r="K755" s="32"/>
      <c r="L755" s="101" t="s">
        <v>148</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25">
      <c r="A756" s="6"/>
      <c r="B756" s="97"/>
      <c r="C756" s="17"/>
      <c r="D756" s="17"/>
      <c r="E756" s="17"/>
      <c r="F756" s="13"/>
      <c r="G756" s="49"/>
      <c r="H756" s="34"/>
      <c r="I756" s="34"/>
      <c r="J756" s="32"/>
      <c r="K756" s="32"/>
      <c r="L756" s="101" t="s">
        <v>149</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25">
      <c r="A757" s="6"/>
      <c r="B757" s="97"/>
      <c r="C757" s="17"/>
      <c r="D757" s="17"/>
      <c r="E757" s="17"/>
      <c r="F757" s="13"/>
      <c r="G757" s="49"/>
      <c r="H757" s="34"/>
      <c r="I757" s="34"/>
      <c r="J757" s="32"/>
      <c r="K757" s="32"/>
      <c r="L757" s="101" t="s">
        <v>150</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25">
      <c r="A758" s="104"/>
      <c r="B758" s="97"/>
      <c r="C758" s="17"/>
      <c r="D758" s="17"/>
      <c r="E758" s="17"/>
      <c r="F758" s="13"/>
      <c r="G758" s="88"/>
      <c r="H758" s="88"/>
      <c r="K758" s="101" t="s">
        <v>413</v>
      </c>
      <c r="L758" s="101" t="s">
        <v>398</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142</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143</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144</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145</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146</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c r="L764" s="101" t="s">
        <v>147</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148</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149</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150</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t="s">
        <v>812</v>
      </c>
      <c r="L768" s="101" t="s">
        <v>398</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142</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143</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144</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145</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146</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c r="L774" s="101" t="s">
        <v>147</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148</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149</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150</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t="s">
        <v>813</v>
      </c>
      <c r="L778" s="101" t="s">
        <v>398</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142</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143</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144</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145</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146</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c r="L784" s="101" t="s">
        <v>147</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148</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149</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150</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t="s">
        <v>814</v>
      </c>
      <c r="L788" s="101" t="s">
        <v>398</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142</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143</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144</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145</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146</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c r="L794" s="101" t="s">
        <v>147</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148</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149</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150</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t="s">
        <v>815</v>
      </c>
      <c r="L798" s="101" t="s">
        <v>398</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142</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143</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144</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145</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146</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c r="L804" s="101" t="s">
        <v>147</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148</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149</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150</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t="s">
        <v>816</v>
      </c>
      <c r="L808" s="101" t="s">
        <v>398</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142</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143</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144</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145</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146</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c r="L814" s="101" t="s">
        <v>147</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148</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149</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150</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t="s">
        <v>817</v>
      </c>
      <c r="L818" s="101" t="s">
        <v>398</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142</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143</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144</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145</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146</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c r="L824" s="101" t="s">
        <v>147</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148</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149</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150</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t="s">
        <v>818</v>
      </c>
      <c r="L828" s="101" t="s">
        <v>398</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142</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143</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144</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145</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25">
      <c r="A833" s="104"/>
      <c r="B833" s="97"/>
      <c r="C833" s="17"/>
      <c r="D833" s="17"/>
      <c r="E833" s="17"/>
      <c r="F833" s="13"/>
      <c r="G833" s="88"/>
      <c r="H833" s="88"/>
      <c r="K833" s="101"/>
      <c r="L833" s="101" t="s">
        <v>146</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25">
      <c r="A834" s="104"/>
      <c r="B834" s="97"/>
      <c r="C834" s="17"/>
      <c r="D834" s="17"/>
      <c r="E834" s="17"/>
      <c r="F834" s="13"/>
      <c r="G834" s="88"/>
      <c r="H834" s="88"/>
      <c r="K834" s="101"/>
      <c r="L834" s="101" t="s">
        <v>147</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25">
      <c r="A835" s="104"/>
      <c r="B835" s="97"/>
      <c r="C835" s="17"/>
      <c r="D835" s="17"/>
      <c r="E835" s="17"/>
      <c r="F835" s="13"/>
      <c r="G835" s="88"/>
      <c r="H835" s="88"/>
      <c r="K835" s="101"/>
      <c r="L835" s="101" t="s">
        <v>148</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25">
      <c r="A836" s="104"/>
      <c r="B836" s="97"/>
      <c r="C836" s="17"/>
      <c r="D836" s="17"/>
      <c r="E836" s="17"/>
      <c r="F836" s="13"/>
      <c r="G836" s="88"/>
      <c r="H836" s="88"/>
      <c r="K836" s="101"/>
      <c r="L836" s="101" t="s">
        <v>149</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25">
      <c r="A837" s="104"/>
      <c r="B837" s="97"/>
      <c r="C837" s="17"/>
      <c r="D837" s="17"/>
      <c r="E837" s="17"/>
      <c r="F837" s="13"/>
      <c r="G837" s="88"/>
      <c r="H837" s="88"/>
      <c r="K837" s="101"/>
      <c r="L837" s="101" t="s">
        <v>150</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25">
      <c r="A838" s="104"/>
      <c r="B838" s="97"/>
      <c r="C838" s="17"/>
      <c r="D838" s="17"/>
      <c r="E838" s="17"/>
      <c r="F838" s="13"/>
      <c r="G838" s="88"/>
      <c r="H838" s="88"/>
      <c r="K838" s="101" t="s">
        <v>819</v>
      </c>
      <c r="L838" s="101" t="s">
        <v>398</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25">
      <c r="A839" s="104"/>
      <c r="B839" s="97"/>
      <c r="C839" s="17"/>
      <c r="D839" s="17"/>
      <c r="E839" s="17"/>
      <c r="F839" s="13"/>
      <c r="G839" s="88"/>
      <c r="H839" s="88"/>
      <c r="K839" s="101"/>
      <c r="L839" s="101" t="s">
        <v>142</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25">
      <c r="A840" s="104"/>
      <c r="B840" s="97"/>
      <c r="C840" s="17"/>
      <c r="D840" s="17"/>
      <c r="E840" s="17"/>
      <c r="F840" s="13"/>
      <c r="G840" s="88"/>
      <c r="H840" s="88"/>
      <c r="K840" s="101"/>
      <c r="L840" s="101" t="s">
        <v>143</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25">
      <c r="A841" s="104"/>
      <c r="B841" s="97"/>
      <c r="C841" s="17"/>
      <c r="D841" s="17"/>
      <c r="E841" s="17"/>
      <c r="F841" s="13"/>
      <c r="G841" s="88"/>
      <c r="H841" s="88"/>
      <c r="K841" s="101"/>
      <c r="L841" s="101" t="s">
        <v>144</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25">
      <c r="A842" s="104"/>
      <c r="B842" s="97"/>
      <c r="C842" s="17"/>
      <c r="D842" s="17"/>
      <c r="E842" s="17"/>
      <c r="F842" s="13"/>
      <c r="G842" s="88"/>
      <c r="H842" s="88"/>
      <c r="K842" s="101"/>
      <c r="L842" s="101" t="s">
        <v>145</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25">
      <c r="A843" s="104"/>
      <c r="B843" s="97"/>
      <c r="C843" s="17"/>
      <c r="D843" s="17"/>
      <c r="E843" s="17"/>
      <c r="F843" s="13"/>
      <c r="G843" s="88"/>
      <c r="H843" s="88"/>
      <c r="K843" s="101"/>
      <c r="L843" s="101" t="s">
        <v>146</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25">
      <c r="A844" s="104"/>
      <c r="B844" s="97"/>
      <c r="C844" s="17"/>
      <c r="D844" s="17"/>
      <c r="E844" s="17"/>
      <c r="F844" s="13"/>
      <c r="G844" s="88"/>
      <c r="H844" s="88"/>
      <c r="K844" s="101"/>
      <c r="L844" s="101" t="s">
        <v>147</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25">
      <c r="A845" s="104"/>
      <c r="B845" s="97"/>
      <c r="C845" s="17"/>
      <c r="D845" s="17"/>
      <c r="E845" s="17"/>
      <c r="F845" s="13"/>
      <c r="G845" s="88"/>
      <c r="H845" s="88"/>
      <c r="K845" s="101"/>
      <c r="L845" s="101" t="s">
        <v>148</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25">
      <c r="A846" s="104"/>
      <c r="B846" s="97"/>
      <c r="C846" s="17"/>
      <c r="D846" s="17"/>
      <c r="E846" s="17"/>
      <c r="F846" s="13"/>
      <c r="G846" s="88"/>
      <c r="H846" s="88"/>
      <c r="K846" s="101"/>
      <c r="L846" s="101" t="s">
        <v>149</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25">
      <c r="A847" s="104"/>
      <c r="B847" s="97"/>
      <c r="C847" s="17"/>
      <c r="D847" s="17"/>
      <c r="E847" s="17"/>
      <c r="F847" s="13"/>
      <c r="G847" s="88"/>
      <c r="H847" s="88"/>
      <c r="K847" s="101"/>
      <c r="L847" s="101" t="s">
        <v>150</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5" hidden="1" outlineLevel="1" collapsed="1" x14ac:dyDescent="0.25">
      <c r="A848" s="104"/>
      <c r="B848" s="97"/>
      <c r="C848" s="12" t="s">
        <v>124</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2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2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0999999999999996" hidden="1" customHeight="1" outlineLevel="1" x14ac:dyDescent="0.25">
      <c r="A851" s="6"/>
      <c r="B851" s="97"/>
      <c r="C851" s="12" t="s">
        <v>124</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2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125</v>
      </c>
      <c r="AE852" s="41" t="s">
        <v>126</v>
      </c>
      <c r="AF852" s="8"/>
    </row>
    <row r="853" spans="1:62" ht="12" hidden="1" customHeight="1" outlineLevel="1" x14ac:dyDescent="0.2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2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0999999999999996" hidden="1" customHeight="1" outlineLevel="1" collapsed="1" thickBot="1" x14ac:dyDescent="0.3">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0999999999999996" hidden="1" customHeight="1" outlineLevel="1" x14ac:dyDescent="0.2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25">
      <c r="A857" s="104"/>
      <c r="B857" s="7"/>
      <c r="C857" s="12"/>
      <c r="D857" s="12">
        <v>53658.706903201055</v>
      </c>
      <c r="E857" s="12" t="s">
        <v>1</v>
      </c>
      <c r="F857" s="13"/>
      <c r="G857" s="14" t="s">
        <v>214</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25">
      <c r="A858" s="104"/>
      <c r="B858" s="7"/>
      <c r="C858" s="12"/>
      <c r="D858" s="12"/>
      <c r="E858" s="17"/>
      <c r="F858" s="13"/>
      <c r="G858" s="13" t="s">
        <v>215</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2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2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2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25">
      <c r="A862" s="104"/>
      <c r="B862" s="7"/>
      <c r="C862" s="17"/>
      <c r="D862" s="17"/>
      <c r="E862" s="17"/>
      <c r="F862" s="17"/>
      <c r="G862" s="17"/>
      <c r="H862" s="17"/>
      <c r="I862" s="23" t="s">
        <v>217</v>
      </c>
      <c r="J862" s="17"/>
      <c r="K862" s="22"/>
      <c r="L862" s="22"/>
      <c r="M862" s="22"/>
      <c r="N862" s="22"/>
      <c r="O862" s="22"/>
      <c r="P862" s="22"/>
      <c r="Q862" s="22"/>
      <c r="R862" s="22"/>
      <c r="S862" s="22"/>
      <c r="T862" s="23" t="s">
        <v>218</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25">
      <c r="A863" s="104"/>
      <c r="B863" s="7"/>
      <c r="C863" s="17"/>
      <c r="D863" s="17"/>
      <c r="E863" s="17"/>
      <c r="F863" s="17"/>
      <c r="G863" s="17" t="s">
        <v>216</v>
      </c>
      <c r="H863" s="17"/>
      <c r="I863" s="23" t="s">
        <v>219</v>
      </c>
      <c r="J863" s="23"/>
      <c r="K863" s="23"/>
      <c r="L863" s="23"/>
      <c r="M863" s="23"/>
      <c r="N863" s="23"/>
      <c r="O863" s="23"/>
      <c r="P863" s="23"/>
      <c r="Q863" s="23"/>
      <c r="R863" s="23"/>
      <c r="S863" s="22"/>
      <c r="T863" s="23" t="s">
        <v>220</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2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0999999999999996" hidden="1" customHeight="1" outlineLevel="1" x14ac:dyDescent="0.25">
      <c r="A865" s="104"/>
      <c r="B865" s="7"/>
      <c r="C865" s="17"/>
      <c r="D865" s="17"/>
      <c r="E865" s="17"/>
      <c r="F865" s="17"/>
      <c r="G865" s="17"/>
      <c r="H865" s="17"/>
      <c r="I865" s="86" t="s">
        <v>121</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0999999999999996" hidden="1" customHeight="1" outlineLevel="1" x14ac:dyDescent="0.2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25">
      <c r="A867" s="104"/>
      <c r="B867" s="7"/>
      <c r="C867" s="17"/>
      <c r="D867" s="17"/>
      <c r="E867" s="17"/>
      <c r="F867" s="26"/>
      <c r="G867" s="145" t="s">
        <v>400</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25">
      <c r="A868" s="104"/>
      <c r="B868" s="7"/>
      <c r="C868" s="17"/>
      <c r="D868" s="17"/>
      <c r="E868" s="17"/>
      <c r="F868" s="26"/>
      <c r="G868" s="145" t="s">
        <v>401</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25">
      <c r="A869" s="104"/>
      <c r="B869" s="7"/>
      <c r="C869" s="17"/>
      <c r="D869" s="17"/>
      <c r="E869" s="17"/>
      <c r="F869" s="33"/>
      <c r="G869" s="145" t="s">
        <v>402</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25">
      <c r="A870" s="104"/>
      <c r="B870" s="7"/>
      <c r="C870" s="17"/>
      <c r="D870" s="17"/>
      <c r="E870" s="17"/>
      <c r="F870" s="33"/>
      <c r="G870" s="145" t="s">
        <v>403</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25">
      <c r="A871" s="104"/>
      <c r="B871" s="7"/>
      <c r="C871" s="17"/>
      <c r="D871" s="17"/>
      <c r="E871" s="17"/>
      <c r="F871" s="33"/>
      <c r="G871" s="145" t="s">
        <v>404</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25">
      <c r="A872" s="104"/>
      <c r="B872" s="7"/>
      <c r="C872" s="17"/>
      <c r="D872" s="17"/>
      <c r="E872" s="17"/>
      <c r="F872" s="33"/>
      <c r="G872" s="145" t="s">
        <v>405</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25">
      <c r="A873" s="104"/>
      <c r="B873" s="7"/>
      <c r="C873" s="17"/>
      <c r="D873" s="17"/>
      <c r="E873" s="17"/>
      <c r="F873" s="33"/>
      <c r="G873" s="145" t="s">
        <v>406</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25">
      <c r="A874" s="104"/>
      <c r="B874" s="7"/>
      <c r="C874" s="17"/>
      <c r="D874" s="17"/>
      <c r="E874" s="17"/>
      <c r="F874" s="33"/>
      <c r="G874" s="145" t="s">
        <v>407</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25">
      <c r="A875" s="104"/>
      <c r="B875" s="7"/>
      <c r="C875" s="17"/>
      <c r="D875" s="17"/>
      <c r="E875" s="17"/>
      <c r="F875" s="33"/>
      <c r="G875" s="145" t="s">
        <v>408</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25">
      <c r="A876" s="104"/>
      <c r="B876" s="7"/>
      <c r="C876" s="17"/>
      <c r="D876" s="17"/>
      <c r="E876" s="17"/>
      <c r="F876" s="26"/>
      <c r="G876" s="145" t="s">
        <v>409</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2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2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25">
      <c r="A879" s="104"/>
      <c r="B879" s="7"/>
      <c r="C879" s="12" t="s">
        <v>124</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2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126</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2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2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0999999999999996" hidden="1" customHeight="1" outlineLevel="1" collapsed="1" thickBot="1" x14ac:dyDescent="0.3">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0999999999999996" hidden="1" customHeight="1" outlineLevel="1" x14ac:dyDescent="0.2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25">
      <c r="A885" s="104"/>
      <c r="B885" s="105"/>
      <c r="C885" s="12"/>
      <c r="D885" s="12">
        <v>9535.2401303751758</v>
      </c>
      <c r="E885" s="12" t="s">
        <v>1</v>
      </c>
      <c r="F885" s="13"/>
      <c r="G885" s="14" t="s">
        <v>920</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25">
      <c r="A886" s="104"/>
      <c r="B886" s="105"/>
      <c r="C886" s="12"/>
      <c r="D886" s="12"/>
      <c r="E886" s="17"/>
      <c r="F886" s="13"/>
      <c r="G886" s="13" t="s">
        <v>221</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2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2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2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2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25">
      <c r="A891" s="104"/>
      <c r="B891" s="105"/>
      <c r="C891" s="17"/>
      <c r="D891" s="17"/>
      <c r="E891" s="17"/>
      <c r="F891" s="17"/>
      <c r="G891" s="17"/>
      <c r="H891" s="17"/>
      <c r="I891" s="17"/>
      <c r="J891" s="17" t="s">
        <v>216</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25">
      <c r="A892" s="104"/>
      <c r="B892" s="105"/>
      <c r="C892" s="17"/>
      <c r="D892" s="17"/>
      <c r="E892" s="17"/>
      <c r="F892" s="17"/>
      <c r="G892" s="17"/>
      <c r="H892" s="17"/>
      <c r="I892" s="17"/>
      <c r="J892" s="23" t="s">
        <v>222</v>
      </c>
      <c r="K892" s="23" t="s">
        <v>399</v>
      </c>
      <c r="L892" s="23" t="s">
        <v>59</v>
      </c>
      <c r="M892" s="23" t="s">
        <v>60</v>
      </c>
      <c r="N892" s="23" t="s">
        <v>61</v>
      </c>
      <c r="O892" s="23" t="s">
        <v>62</v>
      </c>
      <c r="P892" s="23" t="s">
        <v>906</v>
      </c>
      <c r="Q892" s="23" t="s">
        <v>907</v>
      </c>
      <c r="R892" s="23" t="s">
        <v>908</v>
      </c>
      <c r="S892" s="23" t="s">
        <v>1200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25">
      <c r="A893" s="104"/>
      <c r="B893" s="105"/>
      <c r="C893" s="17"/>
      <c r="D893" s="17"/>
      <c r="E893" s="17"/>
      <c r="F893" s="26"/>
      <c r="G893" s="92"/>
      <c r="H893" s="92"/>
      <c r="I893" s="92" t="s">
        <v>844</v>
      </c>
      <c r="J893" s="145" t="s">
        <v>400</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25">
      <c r="A894" s="104"/>
      <c r="B894" s="105"/>
      <c r="C894" s="17"/>
      <c r="D894" s="17"/>
      <c r="E894" s="17"/>
      <c r="F894" s="26"/>
      <c r="G894" s="92"/>
      <c r="H894" s="92"/>
      <c r="I894" s="92"/>
      <c r="J894" s="145" t="s">
        <v>401</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25">
      <c r="A895" s="104"/>
      <c r="B895" s="105"/>
      <c r="C895" s="17"/>
      <c r="D895" s="17"/>
      <c r="E895" s="17"/>
      <c r="F895" s="26"/>
      <c r="G895" s="92"/>
      <c r="H895" s="92"/>
      <c r="I895" s="92"/>
      <c r="J895" s="145" t="s">
        <v>402</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25">
      <c r="A896" s="104"/>
      <c r="B896" s="105"/>
      <c r="C896" s="17"/>
      <c r="D896" s="17"/>
      <c r="E896" s="17"/>
      <c r="F896" s="26"/>
      <c r="G896" s="92"/>
      <c r="H896" s="92"/>
      <c r="I896" s="92"/>
      <c r="J896" s="145" t="s">
        <v>403</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25">
      <c r="A897" s="104"/>
      <c r="B897" s="105"/>
      <c r="C897" s="17"/>
      <c r="D897" s="17"/>
      <c r="E897" s="17"/>
      <c r="F897" s="26"/>
      <c r="G897" s="92"/>
      <c r="H897" s="92"/>
      <c r="I897" s="92"/>
      <c r="J897" s="145" t="s">
        <v>404</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25">
      <c r="A898" s="104"/>
      <c r="B898" s="105"/>
      <c r="C898" s="17"/>
      <c r="D898" s="17"/>
      <c r="E898" s="17"/>
      <c r="F898" s="26"/>
      <c r="G898" s="92"/>
      <c r="H898" s="92"/>
      <c r="I898" s="92"/>
      <c r="J898" s="145" t="s">
        <v>405</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25">
      <c r="A899" s="104"/>
      <c r="B899" s="105"/>
      <c r="C899" s="17"/>
      <c r="D899" s="17"/>
      <c r="E899" s="17"/>
      <c r="F899" s="26"/>
      <c r="G899" s="92"/>
      <c r="H899" s="92"/>
      <c r="I899" s="92"/>
      <c r="J899" s="145" t="s">
        <v>406</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25">
      <c r="A900" s="104"/>
      <c r="B900" s="105"/>
      <c r="C900" s="17"/>
      <c r="D900" s="17"/>
      <c r="E900" s="17"/>
      <c r="F900" s="26"/>
      <c r="G900" s="92"/>
      <c r="H900" s="92"/>
      <c r="I900" s="92"/>
      <c r="J900" s="145" t="s">
        <v>407</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25">
      <c r="A901" s="104"/>
      <c r="B901" s="105"/>
      <c r="C901" s="17"/>
      <c r="D901" s="17"/>
      <c r="E901" s="17"/>
      <c r="F901" s="26"/>
      <c r="G901" s="92"/>
      <c r="H901" s="92"/>
      <c r="I901" s="92"/>
      <c r="J901" s="145" t="s">
        <v>408</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25">
      <c r="A902" s="104"/>
      <c r="B902" s="105"/>
      <c r="C902" s="17"/>
      <c r="D902" s="17"/>
      <c r="E902" s="17"/>
      <c r="F902" s="26"/>
      <c r="G902" s="92"/>
      <c r="H902" s="92"/>
      <c r="I902" s="92"/>
      <c r="J902" s="145" t="s">
        <v>409</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25">
      <c r="A903" s="104"/>
      <c r="B903" s="97"/>
      <c r="C903" s="17"/>
      <c r="D903" s="17"/>
      <c r="E903" s="17"/>
      <c r="F903" s="13"/>
      <c r="G903" s="88"/>
      <c r="H903" s="88"/>
      <c r="I903" s="101" t="s">
        <v>413</v>
      </c>
      <c r="J903" s="101" t="s">
        <v>398</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25">
      <c r="A904" s="104"/>
      <c r="B904" s="97"/>
      <c r="C904" s="17"/>
      <c r="D904" s="17"/>
      <c r="E904" s="17"/>
      <c r="F904" s="13"/>
      <c r="G904" s="88"/>
      <c r="H904" s="88"/>
      <c r="I904" s="101"/>
      <c r="J904" s="101" t="s">
        <v>142</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25">
      <c r="A905" s="104"/>
      <c r="B905" s="97"/>
      <c r="C905" s="17"/>
      <c r="D905" s="17"/>
      <c r="E905" s="17"/>
      <c r="F905" s="13"/>
      <c r="G905" s="88"/>
      <c r="H905" s="88"/>
      <c r="I905" s="101"/>
      <c r="J905" s="101" t="s">
        <v>143</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25">
      <c r="A906" s="104"/>
      <c r="B906" s="97"/>
      <c r="C906" s="17"/>
      <c r="D906" s="17"/>
      <c r="E906" s="17"/>
      <c r="F906" s="13"/>
      <c r="G906" s="88"/>
      <c r="H906" s="88"/>
      <c r="I906" s="101"/>
      <c r="J906" s="101" t="s">
        <v>144</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25">
      <c r="A907" s="104"/>
      <c r="B907" s="97"/>
      <c r="C907" s="17"/>
      <c r="D907" s="17"/>
      <c r="E907" s="17"/>
      <c r="F907" s="13"/>
      <c r="G907" s="88"/>
      <c r="H907" s="88"/>
      <c r="I907" s="101"/>
      <c r="J907" s="101" t="s">
        <v>145</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25">
      <c r="A908" s="104"/>
      <c r="B908" s="97"/>
      <c r="C908" s="17"/>
      <c r="D908" s="17"/>
      <c r="E908" s="17"/>
      <c r="F908" s="13"/>
      <c r="G908" s="88"/>
      <c r="H908" s="88"/>
      <c r="I908" s="101"/>
      <c r="J908" s="101" t="s">
        <v>146</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25">
      <c r="A909" s="104"/>
      <c r="B909" s="97"/>
      <c r="C909" s="17"/>
      <c r="D909" s="17"/>
      <c r="E909" s="17"/>
      <c r="F909" s="13"/>
      <c r="G909" s="88"/>
      <c r="H909" s="88"/>
      <c r="I909" s="101"/>
      <c r="J909" s="101" t="s">
        <v>147</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25">
      <c r="A910" s="104"/>
      <c r="B910" s="97"/>
      <c r="C910" s="17"/>
      <c r="D910" s="17"/>
      <c r="E910" s="17"/>
      <c r="F910" s="13"/>
      <c r="G910" s="88"/>
      <c r="H910" s="88"/>
      <c r="I910" s="101"/>
      <c r="J910" s="101" t="s">
        <v>148</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25">
      <c r="A911" s="104"/>
      <c r="B911" s="97"/>
      <c r="C911" s="17"/>
      <c r="D911" s="17"/>
      <c r="E911" s="17"/>
      <c r="F911" s="13"/>
      <c r="G911" s="88"/>
      <c r="H911" s="88"/>
      <c r="I911" s="101"/>
      <c r="J911" s="101" t="s">
        <v>149</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25">
      <c r="A912" s="104"/>
      <c r="B912" s="97"/>
      <c r="C912" s="17"/>
      <c r="D912" s="17"/>
      <c r="E912" s="17"/>
      <c r="F912" s="13"/>
      <c r="G912" s="88"/>
      <c r="H912" s="88"/>
      <c r="I912" s="101"/>
      <c r="J912" s="101" t="s">
        <v>150</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t="s">
        <v>812</v>
      </c>
      <c r="J913" s="101" t="s">
        <v>398</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142</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143</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144</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145</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146</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c r="J919" s="101" t="s">
        <v>147</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148</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149</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150</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t="s">
        <v>813</v>
      </c>
      <c r="J923" s="101" t="s">
        <v>398</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142</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143</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144</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145</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146</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c r="J929" s="101" t="s">
        <v>147</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148</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149</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150</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t="s">
        <v>814</v>
      </c>
      <c r="J933" s="101" t="s">
        <v>398</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142</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143</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144</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145</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146</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c r="J939" s="101" t="s">
        <v>147</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148</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149</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150</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t="s">
        <v>815</v>
      </c>
      <c r="J943" s="101" t="s">
        <v>398</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142</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143</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144</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145</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146</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c r="J949" s="101" t="s">
        <v>147</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148</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149</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150</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t="s">
        <v>816</v>
      </c>
      <c r="J953" s="101" t="s">
        <v>398</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142</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143</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144</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145</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146</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c r="J959" s="101" t="s">
        <v>147</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148</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149</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150</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t="s">
        <v>817</v>
      </c>
      <c r="J963" s="101" t="s">
        <v>398</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142</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143</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144</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145</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146</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c r="J969" s="101" t="s">
        <v>147</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148</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149</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150</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t="s">
        <v>818</v>
      </c>
      <c r="J973" s="101" t="s">
        <v>398</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142</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143</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144</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25">
      <c r="A977" s="104"/>
      <c r="B977" s="97"/>
      <c r="C977" s="17"/>
      <c r="D977" s="17"/>
      <c r="E977" s="17"/>
      <c r="F977" s="13"/>
      <c r="G977" s="88"/>
      <c r="H977" s="88"/>
      <c r="I977" s="101"/>
      <c r="J977" s="101" t="s">
        <v>145</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25">
      <c r="A978" s="104"/>
      <c r="B978" s="97"/>
      <c r="C978" s="17"/>
      <c r="D978" s="17"/>
      <c r="E978" s="17"/>
      <c r="F978" s="13"/>
      <c r="G978" s="88"/>
      <c r="H978" s="88"/>
      <c r="I978" s="101"/>
      <c r="J978" s="101" t="s">
        <v>146</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25">
      <c r="A979" s="104"/>
      <c r="B979" s="97"/>
      <c r="C979" s="17"/>
      <c r="D979" s="17"/>
      <c r="E979" s="17"/>
      <c r="F979" s="13"/>
      <c r="G979" s="88"/>
      <c r="H979" s="88"/>
      <c r="I979" s="101"/>
      <c r="J979" s="101" t="s">
        <v>147</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25">
      <c r="A980" s="104"/>
      <c r="B980" s="97"/>
      <c r="C980" s="17"/>
      <c r="D980" s="17"/>
      <c r="E980" s="17"/>
      <c r="F980" s="13"/>
      <c r="G980" s="88"/>
      <c r="H980" s="88"/>
      <c r="I980" s="101"/>
      <c r="J980" s="101" t="s">
        <v>148</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25">
      <c r="A981" s="104"/>
      <c r="B981" s="97"/>
      <c r="C981" s="17"/>
      <c r="D981" s="17"/>
      <c r="E981" s="17"/>
      <c r="F981" s="13"/>
      <c r="G981" s="88"/>
      <c r="H981" s="88"/>
      <c r="I981" s="101"/>
      <c r="J981" s="101" t="s">
        <v>149</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25">
      <c r="A982" s="104"/>
      <c r="B982" s="97"/>
      <c r="C982" s="17"/>
      <c r="D982" s="17"/>
      <c r="E982" s="17"/>
      <c r="F982" s="13"/>
      <c r="G982" s="88"/>
      <c r="H982" s="88"/>
      <c r="I982" s="101"/>
      <c r="J982" s="101" t="s">
        <v>150</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25">
      <c r="A983" s="104"/>
      <c r="B983" s="97"/>
      <c r="C983" s="17"/>
      <c r="D983" s="17"/>
      <c r="E983" s="17"/>
      <c r="F983" s="13"/>
      <c r="G983" s="88"/>
      <c r="H983" s="88"/>
      <c r="I983" s="101" t="s">
        <v>819</v>
      </c>
      <c r="J983" s="101" t="s">
        <v>398</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25">
      <c r="A984" s="104"/>
      <c r="B984" s="97"/>
      <c r="C984" s="17"/>
      <c r="D984" s="17"/>
      <c r="E984" s="17"/>
      <c r="F984" s="13"/>
      <c r="G984" s="88"/>
      <c r="H984" s="88"/>
      <c r="I984" s="101"/>
      <c r="J984" s="101" t="s">
        <v>142</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25">
      <c r="A985" s="104"/>
      <c r="B985" s="97"/>
      <c r="C985" s="17"/>
      <c r="D985" s="17"/>
      <c r="E985" s="17"/>
      <c r="F985" s="13"/>
      <c r="G985" s="88"/>
      <c r="H985" s="88"/>
      <c r="I985" s="101"/>
      <c r="J985" s="101" t="s">
        <v>143</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25">
      <c r="A986" s="104"/>
      <c r="B986" s="97"/>
      <c r="C986" s="17"/>
      <c r="D986" s="17"/>
      <c r="E986" s="17"/>
      <c r="F986" s="13"/>
      <c r="G986" s="88"/>
      <c r="H986" s="88"/>
      <c r="I986" s="101"/>
      <c r="J986" s="101" t="s">
        <v>144</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25">
      <c r="A987" s="104"/>
      <c r="B987" s="97"/>
      <c r="C987" s="17"/>
      <c r="D987" s="17"/>
      <c r="E987" s="17"/>
      <c r="F987" s="13"/>
      <c r="G987" s="88"/>
      <c r="H987" s="88"/>
      <c r="I987" s="101"/>
      <c r="J987" s="101" t="s">
        <v>145</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25">
      <c r="A988" s="104"/>
      <c r="B988" s="97"/>
      <c r="C988" s="17"/>
      <c r="D988" s="17"/>
      <c r="E988" s="17"/>
      <c r="F988" s="13"/>
      <c r="G988" s="88"/>
      <c r="H988" s="88"/>
      <c r="I988" s="101"/>
      <c r="J988" s="101" t="s">
        <v>146</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25">
      <c r="A989" s="104"/>
      <c r="B989" s="97"/>
      <c r="C989" s="17"/>
      <c r="D989" s="17"/>
      <c r="E989" s="17"/>
      <c r="F989" s="13"/>
      <c r="G989" s="88"/>
      <c r="H989" s="88"/>
      <c r="I989" s="101"/>
      <c r="J989" s="101" t="s">
        <v>147</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25">
      <c r="A990" s="104"/>
      <c r="B990" s="97"/>
      <c r="C990" s="17"/>
      <c r="D990" s="17"/>
      <c r="E990" s="17"/>
      <c r="F990" s="13"/>
      <c r="G990" s="88"/>
      <c r="H990" s="88"/>
      <c r="I990" s="101"/>
      <c r="J990" s="101" t="s">
        <v>148</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25">
      <c r="A991" s="104"/>
      <c r="B991" s="97"/>
      <c r="C991" s="17"/>
      <c r="D991" s="17"/>
      <c r="E991" s="17"/>
      <c r="F991" s="13"/>
      <c r="G991" s="88"/>
      <c r="H991" s="88"/>
      <c r="I991" s="101"/>
      <c r="J991" s="101" t="s">
        <v>149</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25">
      <c r="A992" s="104"/>
      <c r="B992" s="97"/>
      <c r="C992" s="17"/>
      <c r="D992" s="17"/>
      <c r="E992" s="17"/>
      <c r="F992" s="13"/>
      <c r="G992" s="88"/>
      <c r="H992" s="88"/>
      <c r="I992" s="101"/>
      <c r="J992" s="101" t="s">
        <v>150</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5" hidden="1" outlineLevel="1" collapsed="1" x14ac:dyDescent="0.25">
      <c r="A993" s="104"/>
      <c r="B993" s="97"/>
      <c r="C993" s="12" t="s">
        <v>124</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2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0999999999999996" hidden="1" customHeight="1" outlineLevel="1" x14ac:dyDescent="0.2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2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126</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2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2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0999999999999996" hidden="1" customHeight="1" outlineLevel="1" collapsed="1" thickBot="1" x14ac:dyDescent="0.3">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0999999999999996" hidden="1" customHeight="1" outlineLevel="1" x14ac:dyDescent="0.2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117</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25">
      <c r="A1001" s="104"/>
      <c r="B1001" s="97"/>
      <c r="C1001" s="12"/>
      <c r="D1001" s="12">
        <v>0</v>
      </c>
      <c r="E1001" s="12" t="s">
        <v>1</v>
      </c>
      <c r="F1001" s="71"/>
      <c r="G1001" s="72" t="s">
        <v>766</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25">
      <c r="A1002" s="104"/>
      <c r="B1002" s="97"/>
      <c r="C1002" s="12"/>
      <c r="D1002" s="12"/>
      <c r="E1002" s="17"/>
      <c r="F1002" s="75"/>
      <c r="G1002" s="76" t="s">
        <v>770</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2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25">
      <c r="A1004" s="104"/>
      <c r="B1004" s="97"/>
      <c r="C1004" s="17">
        <v>1</v>
      </c>
      <c r="D1004" s="12"/>
      <c r="E1004" s="17"/>
      <c r="F1004" s="81"/>
      <c r="G1004" s="82" t="s">
        <v>969</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25">
      <c r="A1005" s="104"/>
      <c r="B1005" s="97"/>
      <c r="C1005" s="17"/>
      <c r="D1005" s="17"/>
      <c r="E1005" s="17"/>
      <c r="F1005" s="17"/>
      <c r="G1005" s="22"/>
      <c r="H1005" s="22"/>
      <c r="I1005" s="22"/>
      <c r="J1005" s="22"/>
      <c r="K1005" s="22"/>
      <c r="L1005" s="22"/>
      <c r="M1005" s="483" t="s">
        <v>768</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25">
      <c r="A1006" s="104"/>
      <c r="B1006" s="97"/>
      <c r="C1006" s="17"/>
      <c r="D1006" s="17"/>
      <c r="E1006" s="17"/>
      <c r="F1006" s="17"/>
      <c r="G1006" s="17"/>
      <c r="H1006" s="17"/>
      <c r="I1006" s="17"/>
      <c r="J1006" s="17"/>
      <c r="K1006" s="17"/>
      <c r="L1006" s="22"/>
      <c r="M1006" s="483" t="s">
        <v>767</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25">
      <c r="A1007" s="104"/>
      <c r="B1007" s="97"/>
      <c r="C1007" s="17"/>
      <c r="D1007" s="17"/>
      <c r="E1007" s="17"/>
      <c r="F1007" s="17"/>
      <c r="G1007" s="17"/>
      <c r="H1007" s="17"/>
      <c r="I1007" s="17"/>
      <c r="J1007" s="17"/>
      <c r="K1007" s="17"/>
      <c r="L1007" s="22"/>
      <c r="M1007" s="100" t="s">
        <v>938</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25">
      <c r="A1008" s="104"/>
      <c r="B1008" s="97"/>
      <c r="C1008" s="17"/>
      <c r="D1008" s="17"/>
      <c r="E1008" s="17"/>
      <c r="F1008" s="17"/>
      <c r="G1008" s="23"/>
      <c r="H1008" s="23"/>
      <c r="I1008" s="23"/>
      <c r="J1008" s="23"/>
      <c r="K1008" s="23"/>
      <c r="L1008" s="23" t="s">
        <v>223</v>
      </c>
      <c r="M1008" s="100" t="s">
        <v>374</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25">
      <c r="A1009" s="104"/>
      <c r="B1009" s="97"/>
      <c r="C1009" s="17"/>
      <c r="D1009" s="17"/>
      <c r="E1009" s="17"/>
      <c r="F1009" s="17"/>
      <c r="G1009" s="23"/>
      <c r="H1009" s="23"/>
      <c r="I1009" s="23"/>
      <c r="J1009" s="23"/>
      <c r="K1009" s="113" t="s">
        <v>164</v>
      </c>
      <c r="L1009" s="113" t="s">
        <v>224</v>
      </c>
      <c r="M1009" s="478" t="s">
        <v>202</v>
      </c>
      <c r="N1009" s="478" t="s">
        <v>388</v>
      </c>
      <c r="O1009" s="478" t="s">
        <v>387</v>
      </c>
      <c r="P1009" s="478" t="s">
        <v>201</v>
      </c>
      <c r="Q1009" s="23" t="s">
        <v>765</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25">
      <c r="A1010" s="104"/>
      <c r="B1010" s="97"/>
      <c r="C1010" s="17"/>
      <c r="D1010" s="17"/>
      <c r="E1010" s="17"/>
      <c r="F1010" s="13"/>
      <c r="G1010" s="146"/>
      <c r="H1010" s="147"/>
      <c r="I1010" s="120"/>
      <c r="J1010" s="120"/>
      <c r="K1010" s="529" t="s">
        <v>400</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25">
      <c r="A1011" s="104"/>
      <c r="B1011" s="97"/>
      <c r="C1011" s="17"/>
      <c r="D1011" s="17"/>
      <c r="E1011" s="17"/>
      <c r="F1011" s="13"/>
      <c r="G1011" s="101"/>
      <c r="H1011" s="101"/>
      <c r="I1011" s="88"/>
      <c r="J1011" s="88"/>
      <c r="K1011" s="530" t="s">
        <v>401</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25">
      <c r="A1012" s="104"/>
      <c r="B1012" s="97"/>
      <c r="C1012" s="17"/>
      <c r="D1012" s="17"/>
      <c r="E1012" s="17"/>
      <c r="F1012" s="13"/>
      <c r="G1012" s="101"/>
      <c r="H1012" s="101"/>
      <c r="I1012" s="88"/>
      <c r="J1012" s="88"/>
      <c r="K1012" s="530" t="s">
        <v>402</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25">
      <c r="A1013" s="104"/>
      <c r="B1013" s="97"/>
      <c r="C1013" s="17"/>
      <c r="D1013" s="17"/>
      <c r="E1013" s="17"/>
      <c r="F1013" s="13"/>
      <c r="G1013" s="101"/>
      <c r="H1013" s="101"/>
      <c r="I1013" s="88"/>
      <c r="J1013" s="88"/>
      <c r="K1013" s="530" t="s">
        <v>403</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25">
      <c r="A1014" s="104"/>
      <c r="B1014" s="97"/>
      <c r="C1014" s="17"/>
      <c r="D1014" s="17"/>
      <c r="E1014" s="17"/>
      <c r="F1014" s="13"/>
      <c r="G1014" s="101"/>
      <c r="H1014" s="101"/>
      <c r="I1014" s="88"/>
      <c r="J1014" s="88"/>
      <c r="K1014" s="530" t="s">
        <v>404</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25">
      <c r="A1015" s="104"/>
      <c r="B1015" s="97"/>
      <c r="C1015" s="17"/>
      <c r="D1015" s="17"/>
      <c r="E1015" s="17"/>
      <c r="F1015" s="13"/>
      <c r="G1015" s="101"/>
      <c r="H1015" s="101"/>
      <c r="I1015" s="88"/>
      <c r="J1015" s="88"/>
      <c r="K1015" s="530" t="s">
        <v>405</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25">
      <c r="A1016" s="104"/>
      <c r="B1016" s="97"/>
      <c r="C1016" s="17"/>
      <c r="D1016" s="17"/>
      <c r="E1016" s="17"/>
      <c r="F1016" s="13"/>
      <c r="G1016" s="101"/>
      <c r="H1016" s="101"/>
      <c r="I1016" s="93"/>
      <c r="J1016" s="93"/>
      <c r="K1016" s="530" t="s">
        <v>406</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25">
      <c r="A1017" s="104"/>
      <c r="B1017" s="97"/>
      <c r="C1017" s="17"/>
      <c r="D1017" s="17"/>
      <c r="E1017" s="17"/>
      <c r="F1017" s="13"/>
      <c r="G1017" s="101"/>
      <c r="H1017" s="101"/>
      <c r="I1017" s="93"/>
      <c r="J1017" s="93"/>
      <c r="K1017" s="530" t="s">
        <v>407</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25">
      <c r="A1018" s="104"/>
      <c r="B1018" s="97"/>
      <c r="C1018" s="17"/>
      <c r="D1018" s="17"/>
      <c r="E1018" s="17"/>
      <c r="F1018" s="13"/>
      <c r="G1018" s="101"/>
      <c r="H1018" s="101"/>
      <c r="I1018" s="93"/>
      <c r="J1018" s="93"/>
      <c r="K1018" s="530" t="s">
        <v>408</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25">
      <c r="A1019" s="104"/>
      <c r="B1019" s="97"/>
      <c r="C1019" s="17"/>
      <c r="D1019" s="17"/>
      <c r="E1019" s="17"/>
      <c r="F1019" s="13"/>
      <c r="G1019" s="124"/>
      <c r="H1019" s="124"/>
      <c r="I1019" s="123"/>
      <c r="J1019" s="123"/>
      <c r="K1019" s="531" t="s">
        <v>409</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2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25">
      <c r="A1021" s="104"/>
      <c r="B1021" s="97"/>
      <c r="C1021" s="17"/>
      <c r="D1021" s="17"/>
      <c r="E1021" s="17"/>
      <c r="F1021" s="13"/>
      <c r="G1021" s="93" t="s">
        <v>939</v>
      </c>
      <c r="H1021" s="87"/>
      <c r="I1021" s="87"/>
      <c r="J1021" s="87"/>
      <c r="K1021" s="87"/>
      <c r="L1021" s="226">
        <v>6.5</v>
      </c>
      <c r="M1021" s="87" t="s">
        <v>771</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2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0999999999999996" hidden="1" customHeight="1" outlineLevel="1" x14ac:dyDescent="0.25">
      <c r="A1023" s="104"/>
      <c r="B1023" s="97"/>
      <c r="C1023" s="12" t="s">
        <v>124</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2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125</v>
      </c>
      <c r="AE1024" s="41" t="s">
        <v>126</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2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2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2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2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2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2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2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2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2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2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2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117</v>
      </c>
      <c r="AE4" s="11"/>
      <c r="AF4" s="70"/>
    </row>
    <row r="5" spans="1:32" ht="13.15" customHeight="1" outlineLevel="1" collapsed="1" x14ac:dyDescent="0.25">
      <c r="A5" s="6"/>
      <c r="B5" s="68"/>
      <c r="C5" s="12"/>
      <c r="D5" s="12">
        <v>0</v>
      </c>
      <c r="E5" s="12" t="s">
        <v>1</v>
      </c>
      <c r="F5" s="71"/>
      <c r="G5" s="72" t="s">
        <v>118</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25">
      <c r="A6" s="6"/>
      <c r="B6" s="68"/>
      <c r="C6" s="12"/>
      <c r="D6" s="12"/>
      <c r="E6" s="17"/>
      <c r="F6" s="75"/>
      <c r="G6" s="76" t="s">
        <v>119</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2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2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2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2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2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2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0999999999999996" customHeight="1" outlineLevel="1" x14ac:dyDescent="0.25">
      <c r="A13" s="6"/>
      <c r="B13" s="68"/>
      <c r="C13" s="12" t="s">
        <v>120</v>
      </c>
      <c r="D13" s="17"/>
      <c r="E13" s="17"/>
      <c r="F13" s="17"/>
      <c r="G13" s="23"/>
      <c r="H13" s="23"/>
      <c r="I13" s="23"/>
      <c r="J13" s="86" t="s">
        <v>121</v>
      </c>
      <c r="K13" s="23"/>
      <c r="L13" s="23"/>
      <c r="M13" s="23"/>
      <c r="N13" s="23"/>
      <c r="O13" s="23"/>
      <c r="P13" s="23"/>
      <c r="Q13" s="23"/>
      <c r="R13" s="23"/>
      <c r="S13" s="23"/>
      <c r="T13" s="23"/>
      <c r="U13" s="23"/>
      <c r="V13" s="23"/>
      <c r="W13" s="23"/>
      <c r="X13" s="23"/>
      <c r="Y13" s="23"/>
      <c r="Z13" s="23"/>
      <c r="AA13" s="24"/>
      <c r="AB13" s="24"/>
      <c r="AC13" s="24"/>
      <c r="AD13" s="24"/>
      <c r="AE13" s="16"/>
      <c r="AF13" s="70"/>
    </row>
    <row r="14" spans="1:32" ht="5.0999999999999996" customHeight="1" outlineLevel="1" x14ac:dyDescent="0.2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2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25">
      <c r="A16" s="6"/>
      <c r="B16" s="68"/>
      <c r="C16" s="17"/>
      <c r="D16" s="17"/>
      <c r="E16" s="17"/>
      <c r="F16" s="13"/>
      <c r="G16" s="89" t="s">
        <v>122</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25">
      <c r="A17" s="6"/>
      <c r="B17" s="68"/>
      <c r="C17" s="17"/>
      <c r="D17" s="17"/>
      <c r="E17" s="17"/>
      <c r="F17" s="13"/>
      <c r="G17" s="88"/>
      <c r="H17" s="90" t="s">
        <v>123</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25">
      <c r="A18" s="6"/>
      <c r="B18" s="68"/>
      <c r="C18" s="17"/>
      <c r="D18" s="17"/>
      <c r="E18" s="17"/>
      <c r="F18" s="13"/>
      <c r="G18" s="88"/>
      <c r="H18" s="90" t="s">
        <v>452</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2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25">
      <c r="A20" s="6"/>
      <c r="B20" s="68"/>
      <c r="C20" s="17"/>
      <c r="D20" s="17"/>
      <c r="E20" s="17"/>
      <c r="F20" s="13"/>
      <c r="G20" s="88"/>
      <c r="H20" s="88" t="s">
        <v>1098</v>
      </c>
      <c r="I20" s="88"/>
      <c r="J20" s="88" t="s">
        <v>400</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25">
      <c r="A21" s="6"/>
      <c r="B21" s="68"/>
      <c r="C21" s="17"/>
      <c r="D21" s="17"/>
      <c r="E21" s="17"/>
      <c r="F21" s="13"/>
      <c r="G21" s="88"/>
      <c r="H21" s="88"/>
      <c r="I21" s="88"/>
      <c r="J21" s="88" t="s">
        <v>401</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25">
      <c r="A22" s="6"/>
      <c r="B22" s="68"/>
      <c r="C22" s="17"/>
      <c r="D22" s="17"/>
      <c r="E22" s="17"/>
      <c r="F22" s="13"/>
      <c r="G22" s="88"/>
      <c r="H22" s="88"/>
      <c r="I22" s="88"/>
      <c r="J22" s="88" t="s">
        <v>402</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25">
      <c r="A23" s="6"/>
      <c r="B23" s="68"/>
      <c r="C23" s="17"/>
      <c r="D23" s="17"/>
      <c r="E23" s="17"/>
      <c r="F23" s="13"/>
      <c r="G23" s="88"/>
      <c r="H23" s="88"/>
      <c r="I23" s="88"/>
      <c r="J23" s="88" t="s">
        <v>403</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25">
      <c r="A24" s="6"/>
      <c r="B24" s="68"/>
      <c r="C24" s="17"/>
      <c r="D24" s="17"/>
      <c r="E24" s="17"/>
      <c r="F24" s="13"/>
      <c r="G24" s="88"/>
      <c r="H24" s="88"/>
      <c r="I24" s="88"/>
      <c r="J24" s="88" t="s">
        <v>404</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25">
      <c r="A25" s="6"/>
      <c r="B25" s="68"/>
      <c r="C25" s="17"/>
      <c r="D25" s="17"/>
      <c r="E25" s="17"/>
      <c r="F25" s="13"/>
      <c r="G25" s="88"/>
      <c r="H25" s="88"/>
      <c r="I25" s="88"/>
      <c r="J25" s="88" t="s">
        <v>405</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25">
      <c r="A26" s="6"/>
      <c r="B26" s="68"/>
      <c r="C26" s="17"/>
      <c r="D26" s="17"/>
      <c r="E26" s="17"/>
      <c r="F26" s="13"/>
      <c r="G26" s="88"/>
      <c r="H26" s="88"/>
      <c r="I26" s="88"/>
      <c r="J26" s="88" t="s">
        <v>406</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25">
      <c r="A27" s="6"/>
      <c r="B27" s="68"/>
      <c r="C27" s="17"/>
      <c r="D27" s="17"/>
      <c r="E27" s="17"/>
      <c r="F27" s="13"/>
      <c r="G27" s="88"/>
      <c r="H27" s="88"/>
      <c r="I27" s="88"/>
      <c r="J27" s="88" t="s">
        <v>407</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25">
      <c r="A28" s="6"/>
      <c r="B28" s="68"/>
      <c r="C28" s="17"/>
      <c r="D28" s="17"/>
      <c r="E28" s="17"/>
      <c r="F28" s="13"/>
      <c r="G28" s="88"/>
      <c r="H28" s="88"/>
      <c r="I28" s="88"/>
      <c r="J28" s="88" t="s">
        <v>408</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25">
      <c r="A29" s="6"/>
      <c r="B29" s="68"/>
      <c r="C29" s="17"/>
      <c r="D29" s="17"/>
      <c r="E29" s="17"/>
      <c r="F29" s="13"/>
      <c r="G29" s="88"/>
      <c r="H29" s="88"/>
      <c r="I29" s="88"/>
      <c r="J29" s="88" t="s">
        <v>409</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0999999999999996" customHeight="1" outlineLevel="1" x14ac:dyDescent="0.25">
      <c r="A30" s="6"/>
      <c r="B30" s="68"/>
      <c r="C30" s="12" t="s">
        <v>124</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25">
      <c r="A31" s="6"/>
      <c r="B31" s="68"/>
      <c r="C31" s="39"/>
      <c r="D31" s="39"/>
      <c r="E31" s="39"/>
      <c r="F31" s="39"/>
      <c r="G31" s="40" t="s">
        <v>118</v>
      </c>
      <c r="H31" s="39"/>
      <c r="I31" s="39"/>
      <c r="J31" s="39"/>
      <c r="K31" s="39"/>
      <c r="L31" s="39"/>
      <c r="M31" s="39"/>
      <c r="N31" s="39"/>
      <c r="O31" s="39"/>
      <c r="P31" s="39"/>
      <c r="Q31" s="39"/>
      <c r="R31" s="39"/>
      <c r="S31" s="39"/>
      <c r="T31" s="95"/>
      <c r="U31" s="95"/>
      <c r="V31" s="95"/>
      <c r="W31" s="95"/>
      <c r="X31" s="95"/>
      <c r="Y31" s="95"/>
      <c r="Z31" s="95"/>
      <c r="AA31" s="95"/>
      <c r="AB31" s="95"/>
      <c r="AC31" s="95"/>
      <c r="AD31" s="96" t="s">
        <v>125</v>
      </c>
      <c r="AE31" s="41" t="s">
        <v>126</v>
      </c>
      <c r="AF31" s="70"/>
    </row>
    <row r="32" spans="1:32" ht="12" customHeight="1" x14ac:dyDescent="0.2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117</v>
      </c>
      <c r="AE36" s="11"/>
      <c r="AF36" s="8"/>
    </row>
    <row r="37" spans="1:32" ht="13.15" customHeight="1" outlineLevel="1" collapsed="1" x14ac:dyDescent="0.25">
      <c r="A37" s="6"/>
      <c r="B37" s="97"/>
      <c r="C37" s="12"/>
      <c r="D37" s="12">
        <v>0</v>
      </c>
      <c r="E37" s="12" t="s">
        <v>1</v>
      </c>
      <c r="F37" s="71"/>
      <c r="G37" s="72" t="s">
        <v>127</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25">
      <c r="A38" s="6"/>
      <c r="B38" s="97"/>
      <c r="C38" s="12"/>
      <c r="D38" s="12"/>
      <c r="E38" s="17"/>
      <c r="F38" s="75"/>
      <c r="G38" s="76" t="s">
        <v>128</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2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2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2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2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2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2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7"/>
      <c r="C45" s="12" t="s">
        <v>120</v>
      </c>
      <c r="D45" s="17"/>
      <c r="E45" s="17"/>
      <c r="F45" s="17"/>
      <c r="G45" s="23"/>
      <c r="H45" s="23"/>
      <c r="I45" s="23"/>
      <c r="J45" s="86" t="s">
        <v>121</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25">
      <c r="A47" s="6"/>
      <c r="B47" s="97"/>
      <c r="C47" s="17"/>
      <c r="D47" s="17"/>
      <c r="E47" s="17"/>
      <c r="F47" s="13"/>
      <c r="G47" s="88"/>
      <c r="H47" s="92" t="s">
        <v>129</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25">
      <c r="A48" s="6"/>
      <c r="B48" s="97"/>
      <c r="C48" s="17"/>
      <c r="D48" s="17"/>
      <c r="E48" s="17"/>
      <c r="F48" s="13"/>
      <c r="G48" s="88"/>
      <c r="H48" s="92" t="s">
        <v>130</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25">
      <c r="A49" s="6"/>
      <c r="B49" s="97"/>
      <c r="C49" s="17"/>
      <c r="D49" s="17"/>
      <c r="E49" s="17"/>
      <c r="F49" s="13"/>
      <c r="G49" s="88"/>
      <c r="H49" s="92" t="s">
        <v>851</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2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25">
      <c r="A51" s="6"/>
      <c r="B51" s="97"/>
      <c r="C51" s="17"/>
      <c r="D51" s="17"/>
      <c r="E51" s="17"/>
      <c r="F51" s="13"/>
      <c r="G51" s="88"/>
      <c r="H51" s="92" t="s">
        <v>850</v>
      </c>
      <c r="I51" s="92"/>
      <c r="J51" s="90"/>
      <c r="K51" s="218" t="s">
        <v>131</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25">
      <c r="A52" s="6"/>
      <c r="B52" s="97"/>
      <c r="C52" s="17"/>
      <c r="D52" s="17"/>
      <c r="E52" s="17"/>
      <c r="F52" s="13"/>
      <c r="G52" s="88"/>
      <c r="H52" s="92" t="s">
        <v>132</v>
      </c>
      <c r="I52" s="92"/>
      <c r="J52" s="90"/>
      <c r="K52" s="218" t="s">
        <v>133</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25">
      <c r="A53" s="6"/>
      <c r="B53" s="97"/>
      <c r="C53" s="17"/>
      <c r="D53" s="17"/>
      <c r="E53" s="17"/>
      <c r="F53" s="13"/>
      <c r="G53" s="88"/>
      <c r="H53" s="92" t="s">
        <v>134</v>
      </c>
      <c r="I53" s="92"/>
      <c r="J53" s="90"/>
      <c r="K53" s="218" t="s">
        <v>135</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25">
      <c r="A54" s="6"/>
      <c r="B54" s="97"/>
      <c r="C54" s="17"/>
      <c r="D54" s="17"/>
      <c r="E54" s="17"/>
      <c r="F54" s="13"/>
      <c r="G54" s="93"/>
      <c r="H54" s="92" t="s">
        <v>136</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2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25">
      <c r="A56" s="6"/>
      <c r="B56" s="97"/>
      <c r="C56" s="17"/>
      <c r="D56" s="17"/>
      <c r="E56" s="17"/>
      <c r="F56" s="13"/>
      <c r="G56" s="88"/>
      <c r="H56" s="92" t="s">
        <v>389</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25">
      <c r="A57" s="6"/>
      <c r="B57" s="97"/>
      <c r="C57" s="17"/>
      <c r="D57" s="17"/>
      <c r="E57" s="17"/>
      <c r="F57" s="13"/>
      <c r="G57" s="88"/>
      <c r="H57" s="947" t="s">
        <v>1099</v>
      </c>
      <c r="I57" s="948"/>
      <c r="J57" s="948"/>
      <c r="K57" s="948"/>
      <c r="L57" s="948"/>
      <c r="M57" s="948"/>
      <c r="N57" s="948"/>
      <c r="O57" s="948"/>
      <c r="P57" s="948"/>
      <c r="Q57" s="948"/>
      <c r="R57" s="948"/>
      <c r="S57" s="948"/>
      <c r="T57" s="949"/>
      <c r="U57" s="528"/>
      <c r="V57" s="528"/>
      <c r="W57" s="528"/>
      <c r="X57" s="528"/>
      <c r="Y57" s="528"/>
      <c r="Z57" s="88"/>
      <c r="AA57" s="13"/>
      <c r="AB57" s="13"/>
      <c r="AC57" s="13"/>
      <c r="AD57" s="13"/>
      <c r="AE57" s="16"/>
      <c r="AF57" s="8"/>
    </row>
    <row r="58" spans="1:32" ht="5.0999999999999996" customHeight="1" outlineLevel="1" x14ac:dyDescent="0.25">
      <c r="A58" s="6"/>
      <c r="B58" s="97"/>
      <c r="C58" s="12" t="s">
        <v>124</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25">
      <c r="A59" s="6"/>
      <c r="B59" s="97"/>
      <c r="C59" s="39"/>
      <c r="D59" s="39"/>
      <c r="E59" s="39"/>
      <c r="F59" s="39"/>
      <c r="G59" s="40" t="s">
        <v>127</v>
      </c>
      <c r="H59" s="39"/>
      <c r="I59" s="39"/>
      <c r="J59" s="39"/>
      <c r="K59" s="39"/>
      <c r="L59" s="39"/>
      <c r="M59" s="39"/>
      <c r="N59" s="39"/>
      <c r="O59" s="39"/>
      <c r="P59" s="39"/>
      <c r="Q59" s="39"/>
      <c r="R59" s="39"/>
      <c r="S59" s="39"/>
      <c r="T59" s="95"/>
      <c r="U59" s="95"/>
      <c r="V59" s="95"/>
      <c r="W59" s="95"/>
      <c r="X59" s="95"/>
      <c r="Y59" s="95"/>
      <c r="Z59" s="95"/>
      <c r="AA59" s="95"/>
      <c r="AB59" s="95"/>
      <c r="AC59" s="95"/>
      <c r="AD59" s="96" t="s">
        <v>125</v>
      </c>
      <c r="AE59" s="41" t="s">
        <v>126</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117</v>
      </c>
      <c r="AE63" s="11"/>
      <c r="AF63" s="8"/>
    </row>
    <row r="64" spans="1:32" ht="13.15" customHeight="1" outlineLevel="1" collapsed="1" x14ac:dyDescent="0.25">
      <c r="A64" s="6"/>
      <c r="B64" s="97"/>
      <c r="C64" s="12"/>
      <c r="D64" s="12">
        <v>0</v>
      </c>
      <c r="E64" s="12" t="s">
        <v>1</v>
      </c>
      <c r="F64" s="71"/>
      <c r="G64" s="72" t="s">
        <v>137</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25">
      <c r="A65" s="6"/>
      <c r="B65" s="97"/>
      <c r="C65" s="12"/>
      <c r="D65" s="12"/>
      <c r="E65" s="17"/>
      <c r="F65" s="75"/>
      <c r="G65" s="76" t="s">
        <v>138</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2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2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2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2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2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25">
      <c r="A71" s="6"/>
      <c r="B71" s="97"/>
      <c r="C71" s="17"/>
      <c r="D71" s="17"/>
      <c r="E71" s="17"/>
      <c r="F71" s="17"/>
      <c r="G71" s="23" t="s">
        <v>139</v>
      </c>
      <c r="H71" s="23" t="s">
        <v>140</v>
      </c>
      <c r="I71" s="23"/>
      <c r="J71" s="23" t="s">
        <v>844</v>
      </c>
      <c r="K71" s="23" t="s">
        <v>413</v>
      </c>
      <c r="L71" s="23" t="s">
        <v>812</v>
      </c>
      <c r="M71" s="23" t="s">
        <v>813</v>
      </c>
      <c r="N71" s="23" t="s">
        <v>814</v>
      </c>
      <c r="O71" s="23" t="s">
        <v>815</v>
      </c>
      <c r="P71" s="23" t="s">
        <v>816</v>
      </c>
      <c r="Q71" s="23" t="s">
        <v>817</v>
      </c>
      <c r="R71" s="23" t="s">
        <v>818</v>
      </c>
      <c r="S71" s="23" t="s">
        <v>819</v>
      </c>
      <c r="T71" s="23"/>
      <c r="U71" s="23"/>
      <c r="V71" s="23"/>
      <c r="W71" s="23"/>
      <c r="X71" s="23"/>
      <c r="Y71" s="23"/>
      <c r="Z71" s="23"/>
      <c r="AA71" s="24"/>
      <c r="AB71" s="24"/>
      <c r="AC71" s="24"/>
      <c r="AD71" s="24"/>
      <c r="AE71" s="16"/>
      <c r="AF71" s="8"/>
    </row>
    <row r="72" spans="1:32" ht="5.0999999999999996" customHeight="1" outlineLevel="1" x14ac:dyDescent="0.25">
      <c r="A72" s="6"/>
      <c r="B72" s="97"/>
      <c r="C72" s="12" t="s">
        <v>120</v>
      </c>
      <c r="D72" s="17"/>
      <c r="E72" s="17"/>
      <c r="F72" s="17"/>
      <c r="G72" s="23"/>
      <c r="H72" s="23"/>
      <c r="I72" s="23"/>
      <c r="J72" s="86" t="s">
        <v>121</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25">
      <c r="A74" s="6"/>
      <c r="B74" s="97"/>
      <c r="C74" s="17"/>
      <c r="D74" s="17"/>
      <c r="E74" s="17"/>
      <c r="F74" s="13"/>
      <c r="G74" s="92" t="s">
        <v>842</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25">
      <c r="A75" s="6"/>
      <c r="B75" s="97"/>
      <c r="C75" s="17"/>
      <c r="D75" s="17"/>
      <c r="E75" s="17"/>
      <c r="F75" s="13"/>
      <c r="G75" s="92" t="s">
        <v>141</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25">
      <c r="A76" s="6"/>
      <c r="B76" s="97"/>
      <c r="C76" s="17"/>
      <c r="D76" s="17"/>
      <c r="E76" s="17"/>
      <c r="F76" s="13"/>
      <c r="G76" s="92" t="s">
        <v>914</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25">
      <c r="A77" s="6"/>
      <c r="B77" s="97"/>
      <c r="C77" s="17"/>
      <c r="D77" s="17"/>
      <c r="E77" s="17"/>
      <c r="F77" s="13"/>
      <c r="G77" s="93" t="s">
        <v>843</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2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2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2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0999999999999996" customHeight="1" outlineLevel="1" x14ac:dyDescent="0.25">
      <c r="A81" s="6"/>
      <c r="B81" s="97"/>
      <c r="C81" s="12" t="s">
        <v>124</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2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125</v>
      </c>
      <c r="AE82" s="41" t="s">
        <v>126</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2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0999999999999996" customHeight="1" outlineLevel="1" collapsed="1" thickBot="1" x14ac:dyDescent="0.3">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0999999999999996" customHeight="1" outlineLevel="1" collapsed="1" x14ac:dyDescent="0.2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117</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25">
      <c r="A87" s="104"/>
      <c r="B87" s="97"/>
      <c r="C87" s="12"/>
      <c r="D87" s="12">
        <v>0</v>
      </c>
      <c r="E87" s="12" t="s">
        <v>1</v>
      </c>
      <c r="F87" s="71"/>
      <c r="G87" s="72" t="s">
        <v>1193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25">
      <c r="A88" s="104"/>
      <c r="B88" s="97"/>
      <c r="C88" s="12"/>
      <c r="D88" s="12"/>
      <c r="E88" s="17"/>
      <c r="F88" s="75"/>
      <c r="G88" s="76" t="s">
        <v>1194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2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2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2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2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2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25">
      <c r="A94" s="104"/>
      <c r="B94" s="97"/>
      <c r="C94" s="17"/>
      <c r="D94" s="17"/>
      <c r="E94" s="17"/>
      <c r="F94" s="17"/>
      <c r="G94" s="23"/>
      <c r="H94" s="23"/>
      <c r="I94" s="23"/>
      <c r="J94" s="23" t="s">
        <v>390</v>
      </c>
      <c r="K94" s="23" t="s">
        <v>391</v>
      </c>
      <c r="L94" s="23" t="s">
        <v>393</v>
      </c>
      <c r="M94" s="23" t="s">
        <v>394</v>
      </c>
      <c r="N94" s="23" t="s">
        <v>395</v>
      </c>
      <c r="O94" s="23" t="s">
        <v>397</v>
      </c>
      <c r="P94" s="23" t="s">
        <v>909</v>
      </c>
      <c r="Q94" s="23" t="s">
        <v>910</v>
      </c>
      <c r="R94" s="23" t="s">
        <v>1201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0999999999999996" customHeight="1" outlineLevel="1" x14ac:dyDescent="0.25">
      <c r="A95" s="104"/>
      <c r="B95" s="97"/>
      <c r="C95" s="12" t="s">
        <v>120</v>
      </c>
      <c r="D95" s="17"/>
      <c r="E95" s="17"/>
      <c r="F95" s="17"/>
      <c r="G95" s="23"/>
      <c r="H95" s="23"/>
      <c r="I95" s="23"/>
      <c r="J95" s="86" t="s">
        <v>121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0999999999999996" customHeight="1" outlineLevel="1" x14ac:dyDescent="0.2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25">
      <c r="A97" s="104"/>
      <c r="B97" s="97"/>
      <c r="C97" s="17"/>
      <c r="D97" s="17"/>
      <c r="E97" s="17"/>
      <c r="F97" s="13"/>
      <c r="G97" s="93"/>
      <c r="H97" s="93"/>
      <c r="I97" s="93" t="s">
        <v>1195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2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2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0999999999999996" customHeight="1" outlineLevel="1" x14ac:dyDescent="0.25">
      <c r="A100" s="104"/>
      <c r="B100" s="97"/>
      <c r="C100" s="12" t="s">
        <v>124</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2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125</v>
      </c>
      <c r="AE101" s="41" t="s">
        <v>126</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2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2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0999999999999996" customHeight="1" outlineLevel="1" collapsed="1" thickBot="1" x14ac:dyDescent="0.3">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0999999999999996" customHeight="1" outlineLevel="1" x14ac:dyDescent="0.2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25">
      <c r="A107" s="104"/>
      <c r="B107" s="105"/>
      <c r="C107" s="12"/>
      <c r="D107" s="12">
        <v>410</v>
      </c>
      <c r="E107" s="12" t="s">
        <v>1</v>
      </c>
      <c r="F107" s="13"/>
      <c r="G107" s="14" t="s">
        <v>1000</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25">
      <c r="A108" s="104"/>
      <c r="B108" s="105"/>
      <c r="C108" s="12"/>
      <c r="D108" s="12"/>
      <c r="E108" s="17"/>
      <c r="F108" s="13"/>
      <c r="G108" s="13" t="s">
        <v>1001</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2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2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2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2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25">
      <c r="A113" s="104"/>
      <c r="B113" s="105"/>
      <c r="C113" s="17"/>
      <c r="D113" s="17"/>
      <c r="E113" s="17"/>
      <c r="F113" s="17"/>
      <c r="G113" s="17"/>
      <c r="H113" s="23"/>
      <c r="I113" s="23" t="s">
        <v>392</v>
      </c>
      <c r="J113" s="100" t="s">
        <v>1003</v>
      </c>
      <c r="K113" s="100"/>
      <c r="L113" s="100"/>
      <c r="M113" s="100"/>
      <c r="N113" s="100"/>
      <c r="O113" s="100"/>
      <c r="P113" s="100"/>
      <c r="Q113" s="100"/>
      <c r="R113" s="100"/>
      <c r="S113" s="23"/>
      <c r="T113" s="100" t="s">
        <v>1004</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25">
      <c r="A114" s="104"/>
      <c r="B114" s="105"/>
      <c r="C114" s="17"/>
      <c r="D114" s="17"/>
      <c r="E114" s="17"/>
      <c r="F114" s="17"/>
      <c r="G114" s="17"/>
      <c r="H114" s="23" t="s">
        <v>474</v>
      </c>
      <c r="I114" s="23" t="s">
        <v>38</v>
      </c>
      <c r="J114" s="23" t="s">
        <v>390</v>
      </c>
      <c r="K114" s="23" t="s">
        <v>391</v>
      </c>
      <c r="L114" s="23" t="s">
        <v>393</v>
      </c>
      <c r="M114" s="23" t="s">
        <v>394</v>
      </c>
      <c r="N114" s="23" t="s">
        <v>395</v>
      </c>
      <c r="O114" s="23" t="s">
        <v>397</v>
      </c>
      <c r="P114" s="23" t="s">
        <v>909</v>
      </c>
      <c r="Q114" s="23" t="s">
        <v>910</v>
      </c>
      <c r="R114" s="23" t="s">
        <v>1201</v>
      </c>
      <c r="S114" s="23"/>
      <c r="T114" s="23" t="s">
        <v>398</v>
      </c>
      <c r="U114" s="23" t="s">
        <v>142</v>
      </c>
      <c r="V114" s="23" t="s">
        <v>143</v>
      </c>
      <c r="W114" s="23" t="s">
        <v>144</v>
      </c>
      <c r="X114" s="23" t="s">
        <v>145</v>
      </c>
      <c r="Y114" s="23" t="s">
        <v>146</v>
      </c>
      <c r="Z114" s="23" t="s">
        <v>147</v>
      </c>
      <c r="AA114" s="23" t="s">
        <v>148</v>
      </c>
      <c r="AB114" s="23" t="s">
        <v>149</v>
      </c>
      <c r="AC114" s="23" t="s">
        <v>150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0999999999999996" customHeight="1" outlineLevel="1" x14ac:dyDescent="0.25">
      <c r="A115" s="104"/>
      <c r="B115" s="105"/>
      <c r="C115" s="17"/>
      <c r="D115" s="17"/>
      <c r="E115" s="17"/>
      <c r="F115" s="17"/>
      <c r="G115" s="17"/>
      <c r="H115" s="23"/>
      <c r="I115" s="110" t="s">
        <v>121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0999999999999996" customHeight="1" outlineLevel="1" x14ac:dyDescent="0.2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25">
      <c r="A117" s="104"/>
      <c r="B117" s="105"/>
      <c r="C117" s="17"/>
      <c r="D117" s="17"/>
      <c r="E117" s="17"/>
      <c r="F117" s="26"/>
      <c r="G117" s="92"/>
      <c r="H117" s="484" t="s">
        <v>844</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25">
      <c r="A118" s="104"/>
      <c r="B118" s="105"/>
      <c r="C118" s="17"/>
      <c r="D118" s="17"/>
      <c r="E118" s="17"/>
      <c r="F118" s="26"/>
      <c r="G118" s="92"/>
      <c r="H118" s="484" t="s">
        <v>413</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25">
      <c r="A119" s="104"/>
      <c r="B119" s="105"/>
      <c r="C119" s="17"/>
      <c r="D119" s="17"/>
      <c r="E119" s="17"/>
      <c r="F119" s="26"/>
      <c r="G119" s="92"/>
      <c r="H119" s="484" t="s">
        <v>812</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25">
      <c r="A120" s="104"/>
      <c r="B120" s="105"/>
      <c r="C120" s="17"/>
      <c r="D120" s="17"/>
      <c r="E120" s="17"/>
      <c r="F120" s="26"/>
      <c r="G120" s="92"/>
      <c r="H120" s="484" t="s">
        <v>813</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25">
      <c r="A121" s="104"/>
      <c r="B121" s="105"/>
      <c r="C121" s="17"/>
      <c r="D121" s="17"/>
      <c r="E121" s="17"/>
      <c r="F121" s="26"/>
      <c r="G121" s="92"/>
      <c r="H121" s="484" t="s">
        <v>814</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25">
      <c r="A122" s="104"/>
      <c r="B122" s="105"/>
      <c r="C122" s="17"/>
      <c r="D122" s="17"/>
      <c r="E122" s="17"/>
      <c r="F122" s="26"/>
      <c r="G122" s="92"/>
      <c r="H122" s="484" t="s">
        <v>815</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25">
      <c r="A123" s="104"/>
      <c r="B123" s="105"/>
      <c r="C123" s="17"/>
      <c r="D123" s="17"/>
      <c r="E123" s="17"/>
      <c r="F123" s="26"/>
      <c r="G123" s="92"/>
      <c r="H123" s="484" t="s">
        <v>816</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25">
      <c r="A124" s="104"/>
      <c r="B124" s="105"/>
      <c r="C124" s="17"/>
      <c r="D124" s="17"/>
      <c r="E124" s="17"/>
      <c r="F124" s="26"/>
      <c r="G124" s="92"/>
      <c r="H124" s="484" t="s">
        <v>817</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25">
      <c r="A125" s="104"/>
      <c r="B125" s="105"/>
      <c r="C125" s="17"/>
      <c r="D125" s="17"/>
      <c r="E125" s="17"/>
      <c r="F125" s="26"/>
      <c r="G125" s="92"/>
      <c r="H125" s="484" t="s">
        <v>818</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25">
      <c r="A126" s="104"/>
      <c r="B126" s="105"/>
      <c r="C126" s="17"/>
      <c r="D126" s="17"/>
      <c r="E126" s="17"/>
      <c r="F126" s="26"/>
      <c r="G126" s="92"/>
      <c r="H126" s="484" t="s">
        <v>819</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2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0999999999999996" customHeight="1" outlineLevel="1" x14ac:dyDescent="0.2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2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126</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2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2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0999999999999996" customHeight="1" outlineLevel="1" collapsed="1" thickBot="1" x14ac:dyDescent="0.3">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0999999999999996" customHeight="1" outlineLevel="1" collapsed="1" x14ac:dyDescent="0.2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25">
      <c r="A134" s="104"/>
      <c r="B134" s="97"/>
      <c r="C134" s="12"/>
      <c r="D134" s="12">
        <v>0</v>
      </c>
      <c r="E134" s="12" t="s">
        <v>1</v>
      </c>
      <c r="F134" s="71"/>
      <c r="G134" s="72" t="s">
        <v>161</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25">
      <c r="A135" s="104"/>
      <c r="B135" s="97"/>
      <c r="C135" s="12"/>
      <c r="D135" s="12"/>
      <c r="E135" s="17"/>
      <c r="F135" s="75"/>
      <c r="G135" s="76" t="s">
        <v>162</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2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2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2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2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2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2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0999999999999996" customHeight="1" outlineLevel="1" x14ac:dyDescent="0.25">
      <c r="A142" s="104"/>
      <c r="B142" s="97"/>
      <c r="C142" s="12" t="s">
        <v>120</v>
      </c>
      <c r="D142" s="17"/>
      <c r="E142" s="17"/>
      <c r="F142" s="17"/>
      <c r="G142" s="23"/>
      <c r="H142" s="23"/>
      <c r="I142" s="23"/>
      <c r="J142" s="86" t="s">
        <v>121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0999999999999996" customHeight="1" outlineLevel="1" x14ac:dyDescent="0.2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5" outlineLevel="1" x14ac:dyDescent="0.25">
      <c r="A144" s="104"/>
      <c r="B144" s="97"/>
      <c r="C144" s="17"/>
      <c r="D144" s="17"/>
      <c r="E144" s="17"/>
      <c r="F144" s="13"/>
      <c r="G144" s="629"/>
      <c r="H144" s="88" t="s">
        <v>165</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25">
      <c r="A145" s="104"/>
      <c r="B145" s="97"/>
      <c r="C145" s="17"/>
      <c r="D145" s="17"/>
      <c r="E145" s="17"/>
      <c r="F145" s="13"/>
      <c r="G145" s="88"/>
      <c r="H145" s="88"/>
      <c r="I145" s="88" t="s">
        <v>1135</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25">
      <c r="A146" s="104"/>
      <c r="B146" s="97"/>
      <c r="C146" s="17"/>
      <c r="D146" s="17"/>
      <c r="E146" s="17"/>
      <c r="F146" s="13"/>
      <c r="G146" s="88"/>
      <c r="H146" s="88" t="s">
        <v>166</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25">
      <c r="A147" s="104"/>
      <c r="B147" s="97"/>
      <c r="C147" s="17"/>
      <c r="D147" s="17"/>
      <c r="E147" s="17"/>
      <c r="F147" s="13"/>
      <c r="G147" s="88"/>
      <c r="H147" s="88"/>
      <c r="I147" s="88" t="s">
        <v>1135</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25">
      <c r="A148" s="104"/>
      <c r="B148" s="97"/>
      <c r="C148" s="17"/>
      <c r="D148" s="17"/>
      <c r="E148" s="17"/>
      <c r="F148" s="13"/>
      <c r="G148" s="88"/>
      <c r="H148" s="88" t="s">
        <v>278</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25">
      <c r="A149" s="104"/>
      <c r="B149" s="97"/>
      <c r="C149" s="17"/>
      <c r="D149" s="17"/>
      <c r="E149" s="17"/>
      <c r="F149" s="13"/>
      <c r="G149" s="88"/>
      <c r="H149" s="88"/>
      <c r="I149" s="88" t="s">
        <v>1135</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25">
      <c r="A150" s="104"/>
      <c r="B150" s="97"/>
      <c r="C150" s="17"/>
      <c r="D150" s="17"/>
      <c r="E150" s="17"/>
      <c r="F150" s="13"/>
      <c r="G150" s="88"/>
      <c r="H150" s="88" t="s">
        <v>167</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25">
      <c r="A151" s="104"/>
      <c r="B151" s="97"/>
      <c r="C151" s="17"/>
      <c r="D151" s="17"/>
      <c r="E151" s="17"/>
      <c r="F151" s="13"/>
      <c r="G151" s="88"/>
      <c r="H151" s="88"/>
      <c r="I151" s="88" t="s">
        <v>1135</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25">
      <c r="A152" s="104"/>
      <c r="B152" s="97"/>
      <c r="C152" s="17"/>
      <c r="D152" s="17"/>
      <c r="E152" s="17"/>
      <c r="F152" s="13"/>
      <c r="G152" s="88"/>
      <c r="H152" s="88" t="s">
        <v>333</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25">
      <c r="A153" s="104"/>
      <c r="B153" s="97"/>
      <c r="C153" s="17"/>
      <c r="D153" s="17"/>
      <c r="E153" s="17"/>
      <c r="F153" s="13"/>
      <c r="G153" s="88"/>
      <c r="H153" s="791" t="s">
        <v>334</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2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25">
      <c r="A155" s="104"/>
      <c r="B155" s="97"/>
      <c r="C155" s="17"/>
      <c r="D155" s="17"/>
      <c r="E155" s="17"/>
      <c r="F155" s="13"/>
      <c r="G155" s="119" t="s">
        <v>168</v>
      </c>
      <c r="H155" s="88" t="s">
        <v>169</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25">
      <c r="A156" s="104"/>
      <c r="B156" s="97"/>
      <c r="C156" s="17"/>
      <c r="D156" s="17"/>
      <c r="E156" s="17"/>
      <c r="F156" s="13"/>
      <c r="G156" s="88"/>
      <c r="H156" s="88" t="s">
        <v>170</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2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25">
      <c r="A158" s="104"/>
      <c r="B158" s="97"/>
      <c r="C158" s="17"/>
      <c r="D158" s="17"/>
      <c r="E158" s="17"/>
      <c r="F158" s="13"/>
      <c r="G158" s="88"/>
      <c r="H158" s="120" t="s">
        <v>271</v>
      </c>
      <c r="I158" s="120"/>
      <c r="J158" s="120"/>
      <c r="K158" s="120"/>
      <c r="L158" s="121" t="s">
        <v>392</v>
      </c>
      <c r="M158" s="122" t="s">
        <v>171</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25">
      <c r="A159" s="104"/>
      <c r="B159" s="97"/>
      <c r="C159" s="17"/>
      <c r="D159" s="17"/>
      <c r="E159" s="17"/>
      <c r="F159" s="13"/>
      <c r="G159" s="93"/>
      <c r="H159" s="123"/>
      <c r="I159" s="123"/>
      <c r="J159" s="123"/>
      <c r="K159" s="123"/>
      <c r="L159" s="124" t="s">
        <v>38</v>
      </c>
      <c r="M159" s="124" t="s">
        <v>390</v>
      </c>
      <c r="N159" s="124" t="s">
        <v>391</v>
      </c>
      <c r="O159" s="124" t="s">
        <v>393</v>
      </c>
      <c r="P159" s="124" t="s">
        <v>394</v>
      </c>
      <c r="Q159" s="124" t="s">
        <v>395</v>
      </c>
      <c r="R159" s="124" t="s">
        <v>397</v>
      </c>
      <c r="S159" s="124" t="s">
        <v>909</v>
      </c>
      <c r="T159" s="124" t="s">
        <v>910</v>
      </c>
      <c r="U159" s="124" t="s">
        <v>1201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25">
      <c r="A160" s="104"/>
      <c r="B160" s="97"/>
      <c r="C160" s="17"/>
      <c r="D160" s="17"/>
      <c r="E160" s="17"/>
      <c r="F160" s="13"/>
      <c r="G160" s="93"/>
      <c r="H160" s="87" t="s">
        <v>172</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25">
      <c r="A161" s="104"/>
      <c r="B161" s="97"/>
      <c r="C161" s="17"/>
      <c r="D161" s="17"/>
      <c r="E161" s="17"/>
      <c r="F161" s="13"/>
      <c r="G161" s="93"/>
      <c r="H161" s="93" t="s">
        <v>173</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25">
      <c r="A162" s="104"/>
      <c r="B162" s="97"/>
      <c r="C162" s="17"/>
      <c r="D162" s="17"/>
      <c r="E162" s="17"/>
      <c r="F162" s="13"/>
      <c r="G162" s="93"/>
      <c r="H162" s="93" t="s">
        <v>174</v>
      </c>
      <c r="I162" s="93"/>
      <c r="J162" s="93"/>
      <c r="K162" s="93"/>
      <c r="L162" s="98">
        <v>1</v>
      </c>
      <c r="M162" s="88"/>
      <c r="N162" s="88"/>
      <c r="O162" s="88"/>
      <c r="P162" s="88"/>
      <c r="Q162" s="88"/>
      <c r="R162" s="88"/>
      <c r="S162" s="88"/>
      <c r="T162" s="88"/>
      <c r="U162" s="125" t="s">
        <v>175</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25">
      <c r="A163" s="104"/>
      <c r="B163" s="97"/>
      <c r="C163" s="17"/>
      <c r="D163" s="17"/>
      <c r="E163" s="17"/>
      <c r="F163" s="13"/>
      <c r="G163" s="93"/>
      <c r="H163" s="123"/>
      <c r="I163" s="123"/>
      <c r="J163" s="123"/>
      <c r="K163" s="123"/>
      <c r="L163" s="123"/>
      <c r="M163"/>
      <c r="N163"/>
      <c r="O163"/>
      <c r="P163"/>
      <c r="Q163"/>
      <c r="R163"/>
      <c r="S163"/>
      <c r="T163"/>
      <c r="U163" s="125" t="s">
        <v>279</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0999999999999996" customHeight="1" outlineLevel="1" x14ac:dyDescent="0.25">
      <c r="A164" s="104"/>
      <c r="B164" s="97"/>
      <c r="C164" s="12" t="s">
        <v>124</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2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125</v>
      </c>
      <c r="AE165" s="41" t="s">
        <v>126</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2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117</v>
      </c>
      <c r="AE169" s="11"/>
      <c r="AF169" s="8"/>
    </row>
    <row r="170" spans="1:62" ht="13.15" customHeight="1" outlineLevel="1" collapsed="1" x14ac:dyDescent="0.25">
      <c r="A170" s="6"/>
      <c r="B170" s="97"/>
      <c r="C170" s="12"/>
      <c r="D170" s="12">
        <v>0</v>
      </c>
      <c r="E170" s="12" t="s">
        <v>1</v>
      </c>
      <c r="F170" s="71"/>
      <c r="G170" s="72" t="s">
        <v>1002</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25">
      <c r="A171" s="6"/>
      <c r="B171" s="97"/>
      <c r="C171" s="12"/>
      <c r="D171" s="12"/>
      <c r="E171" s="17"/>
      <c r="F171" s="75"/>
      <c r="G171" s="76" t="s">
        <v>1005</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25">
      <c r="A172" s="6"/>
      <c r="B172" s="97"/>
      <c r="C172" s="17"/>
      <c r="D172" s="12"/>
      <c r="E172" s="17"/>
      <c r="F172" s="75"/>
      <c r="G172" s="79">
        <v>37998.514178240737</v>
      </c>
      <c r="H172" s="80">
        <v>37998.514178240737</v>
      </c>
      <c r="I172" s="76"/>
      <c r="J172" s="76"/>
      <c r="K172" s="83" t="s">
        <v>1006</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25">
      <c r="A173" s="6"/>
      <c r="B173" s="97"/>
      <c r="C173" s="17">
        <v>1</v>
      </c>
      <c r="D173" s="12"/>
      <c r="E173" s="17"/>
      <c r="F173" s="81"/>
      <c r="G173" s="82"/>
      <c r="H173" s="83"/>
      <c r="I173" s="83"/>
      <c r="J173" s="83"/>
      <c r="K173" t="s">
        <v>340</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2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2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25">
      <c r="A176" s="6"/>
      <c r="B176" s="97"/>
      <c r="C176" s="17"/>
      <c r="D176" s="17"/>
      <c r="E176" s="17"/>
      <c r="F176" s="17"/>
      <c r="G176" s="23"/>
      <c r="H176" s="23"/>
      <c r="I176" s="23"/>
      <c r="J176" s="23"/>
      <c r="K176" s="23"/>
      <c r="L176" s="100"/>
      <c r="M176" s="100" t="s">
        <v>152</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25">
      <c r="A177" s="6"/>
      <c r="B177" s="97"/>
      <c r="C177" s="17"/>
      <c r="D177" s="17"/>
      <c r="E177" s="17"/>
      <c r="F177" s="17"/>
      <c r="G177" s="113"/>
      <c r="H177" s="113" t="s">
        <v>153</v>
      </c>
      <c r="I177" s="113" t="s">
        <v>154</v>
      </c>
      <c r="J177" s="113" t="s">
        <v>155</v>
      </c>
      <c r="K177" s="113" t="s">
        <v>156</v>
      </c>
      <c r="L177" s="113" t="s">
        <v>157</v>
      </c>
      <c r="M177" s="113" t="s">
        <v>339</v>
      </c>
      <c r="N177" s="113" t="s">
        <v>158</v>
      </c>
      <c r="O177" s="23"/>
      <c r="P177" s="113" t="s">
        <v>158</v>
      </c>
      <c r="Q177" s="23" t="s">
        <v>1136</v>
      </c>
      <c r="R177" s="23"/>
      <c r="S177" s="23"/>
      <c r="T177" s="23"/>
      <c r="U177" s="23"/>
      <c r="V177" s="23"/>
      <c r="W177" s="23"/>
      <c r="X177" s="23"/>
      <c r="Y177" s="23"/>
      <c r="Z177" s="23"/>
      <c r="AA177" s="24"/>
      <c r="AB177" s="24"/>
      <c r="AC177" s="24"/>
      <c r="AD177" s="24"/>
      <c r="AE177" s="16"/>
      <c r="AF177" s="8"/>
    </row>
    <row r="178" spans="1:60" ht="13.15" customHeight="1" outlineLevel="1" x14ac:dyDescent="0.25">
      <c r="A178" s="6"/>
      <c r="B178" s="97"/>
      <c r="C178" s="17"/>
      <c r="D178" s="17"/>
      <c r="E178" s="17"/>
      <c r="F178" s="13"/>
      <c r="G178" s="114"/>
      <c r="H178" s="115" t="s">
        <v>1197</v>
      </c>
      <c r="I178" s="115" t="s">
        <v>1197</v>
      </c>
      <c r="J178" s="115" t="s">
        <v>1197</v>
      </c>
      <c r="K178" s="115" t="s">
        <v>1197</v>
      </c>
      <c r="L178" s="115" t="s">
        <v>1197</v>
      </c>
      <c r="M178" s="115" t="s">
        <v>1196</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0999999999999996" customHeight="1" outlineLevel="1" x14ac:dyDescent="0.25">
      <c r="A179" s="6"/>
      <c r="B179" s="97"/>
      <c r="C179" s="12" t="s">
        <v>124</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2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125</v>
      </c>
      <c r="AE180" s="41" t="s">
        <v>126</v>
      </c>
      <c r="AF180" s="8"/>
    </row>
    <row r="181" spans="1:60"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2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0999999999999996" customHeight="1" outlineLevel="1" collapsed="1" thickBot="1" x14ac:dyDescent="0.3">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0999999999999996" customHeight="1" outlineLevel="1" x14ac:dyDescent="0.2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25">
      <c r="A185" s="104"/>
      <c r="B185" s="97"/>
      <c r="C185" s="12"/>
      <c r="D185" s="12">
        <v>0</v>
      </c>
      <c r="E185" s="12" t="s">
        <v>1</v>
      </c>
      <c r="F185" s="71"/>
      <c r="G185" s="72" t="s">
        <v>335</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25">
      <c r="A186" s="104"/>
      <c r="B186" s="97"/>
      <c r="C186" s="12"/>
      <c r="D186" s="12"/>
      <c r="E186" s="17"/>
      <c r="F186" s="75"/>
      <c r="G186" s="76" t="s">
        <v>176</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2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2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25">
      <c r="A189" s="104"/>
      <c r="B189" s="97"/>
      <c r="C189" s="17"/>
      <c r="D189" s="17"/>
      <c r="E189" s="17"/>
      <c r="F189" s="17"/>
      <c r="G189" s="22"/>
      <c r="H189" s="22"/>
      <c r="I189" s="22"/>
      <c r="J189" s="22"/>
      <c r="K189" s="128" t="s">
        <v>177</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2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25">
      <c r="A191" s="104"/>
      <c r="B191" s="97"/>
      <c r="C191" s="17"/>
      <c r="D191" s="17"/>
      <c r="E191" s="17"/>
      <c r="F191" s="17"/>
      <c r="G191" s="23"/>
      <c r="H191" s="23"/>
      <c r="I191" s="23" t="s">
        <v>474</v>
      </c>
      <c r="J191" s="23" t="s">
        <v>773</v>
      </c>
      <c r="K191" s="100" t="s">
        <v>178</v>
      </c>
      <c r="L191" s="100"/>
      <c r="M191" s="23"/>
      <c r="N191" s="23"/>
      <c r="O191" s="23"/>
      <c r="P191" s="23"/>
      <c r="Q191" s="23"/>
      <c r="R191" s="23"/>
      <c r="S191" s="23"/>
      <c r="T191" s="23"/>
      <c r="U191" s="23"/>
      <c r="V191" s="100" t="s">
        <v>179</v>
      </c>
      <c r="W191" s="100"/>
      <c r="X191" s="23"/>
      <c r="Y191" s="23"/>
      <c r="Z191" s="23"/>
      <c r="AA191" s="23"/>
      <c r="AB191" s="23"/>
      <c r="AC191" s="23"/>
      <c r="AD191" s="23"/>
      <c r="AE191" s="100" t="s">
        <v>396</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25">
      <c r="A192" s="104"/>
      <c r="B192" s="97"/>
      <c r="C192" s="17"/>
      <c r="D192" s="17"/>
      <c r="E192" s="17"/>
      <c r="F192" s="17"/>
      <c r="G192" s="23"/>
      <c r="H192" s="23"/>
      <c r="I192" s="23"/>
      <c r="J192" s="23"/>
      <c r="K192" s="23" t="s">
        <v>390</v>
      </c>
      <c r="L192" s="23" t="s">
        <v>391</v>
      </c>
      <c r="M192" s="23" t="s">
        <v>393</v>
      </c>
      <c r="N192" s="23" t="s">
        <v>394</v>
      </c>
      <c r="O192" s="23" t="s">
        <v>395</v>
      </c>
      <c r="P192" s="23" t="s">
        <v>397</v>
      </c>
      <c r="Q192" s="23" t="s">
        <v>909</v>
      </c>
      <c r="R192" s="23" t="s">
        <v>910</v>
      </c>
      <c r="S192" s="23" t="s">
        <v>1201</v>
      </c>
      <c r="T192" s="23"/>
      <c r="U192" s="23"/>
      <c r="V192" s="23" t="s">
        <v>390</v>
      </c>
      <c r="W192" s="23" t="s">
        <v>391</v>
      </c>
      <c r="X192" s="23" t="s">
        <v>393</v>
      </c>
      <c r="Y192" s="23" t="s">
        <v>394</v>
      </c>
      <c r="Z192" s="23" t="s">
        <v>395</v>
      </c>
      <c r="AA192" s="23" t="s">
        <v>397</v>
      </c>
      <c r="AB192" s="23" t="s">
        <v>909</v>
      </c>
      <c r="AC192" s="23" t="s">
        <v>910</v>
      </c>
      <c r="AD192" s="23" t="s">
        <v>1201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25">
      <c r="A193" s="104"/>
      <c r="B193" s="97"/>
      <c r="C193" s="17"/>
      <c r="D193" s="17"/>
      <c r="E193" s="17"/>
      <c r="F193" s="13"/>
      <c r="G193" s="88"/>
      <c r="H193" s="88"/>
      <c r="I193" s="101" t="s">
        <v>844</v>
      </c>
      <c r="J193" s="101" t="s">
        <v>400</v>
      </c>
      <c r="K193" s="130">
        <v>1</v>
      </c>
      <c r="L193" s="130">
        <v>1</v>
      </c>
      <c r="M193" s="130">
        <v>1</v>
      </c>
      <c r="N193" s="130">
        <v>1</v>
      </c>
      <c r="O193" s="130">
        <v>1</v>
      </c>
      <c r="P193" s="130">
        <v>1</v>
      </c>
      <c r="Q193" s="130">
        <v>1</v>
      </c>
      <c r="R193" s="130">
        <v>1</v>
      </c>
      <c r="S193" s="130">
        <v>1</v>
      </c>
      <c r="T193" s="917">
        <v>0.9</v>
      </c>
      <c r="U193" s="101" t="s">
        <v>398</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25">
      <c r="A194" s="104"/>
      <c r="B194" s="97"/>
      <c r="C194" s="17"/>
      <c r="D194" s="17"/>
      <c r="E194" s="17"/>
      <c r="F194" s="13"/>
      <c r="G194" s="88"/>
      <c r="H194" s="88"/>
      <c r="I194" s="101"/>
      <c r="J194" s="101" t="s">
        <v>401</v>
      </c>
      <c r="K194" s="130">
        <v>0</v>
      </c>
      <c r="L194" s="130">
        <v>22</v>
      </c>
      <c r="M194" s="130">
        <v>120</v>
      </c>
      <c r="N194" s="130">
        <v>20</v>
      </c>
      <c r="O194" s="130">
        <v>30</v>
      </c>
      <c r="P194" s="130">
        <v>230</v>
      </c>
      <c r="Q194" s="130">
        <v>50</v>
      </c>
      <c r="R194" s="130">
        <v>80</v>
      </c>
      <c r="S194" s="130">
        <f>O194*T194</f>
        <v>22.5</v>
      </c>
      <c r="T194" s="917">
        <v>0.75</v>
      </c>
      <c r="U194" s="101" t="s">
        <v>142</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25">
      <c r="A195" s="104"/>
      <c r="B195" s="97"/>
      <c r="C195" s="17"/>
      <c r="D195" s="17"/>
      <c r="E195" s="17"/>
      <c r="F195" s="13"/>
      <c r="G195" s="88"/>
      <c r="H195" s="88"/>
      <c r="I195" s="101"/>
      <c r="J195" s="101" t="s">
        <v>402</v>
      </c>
      <c r="K195" s="130">
        <v>0</v>
      </c>
      <c r="L195" s="130">
        <v>60</v>
      </c>
      <c r="M195" s="130">
        <v>185</v>
      </c>
      <c r="N195" s="130">
        <v>70</v>
      </c>
      <c r="O195" s="130">
        <v>100</v>
      </c>
      <c r="P195" s="130">
        <v>280</v>
      </c>
      <c r="Q195" s="130">
        <v>150</v>
      </c>
      <c r="R195" s="130">
        <v>150</v>
      </c>
      <c r="S195" s="130">
        <f t="shared" ref="S195:S197" si="5">O195*T195</f>
        <v>65</v>
      </c>
      <c r="T195" s="917">
        <v>0.65</v>
      </c>
      <c r="U195" s="101" t="s">
        <v>143</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25">
      <c r="A196" s="104"/>
      <c r="B196" s="97"/>
      <c r="C196" s="17"/>
      <c r="D196" s="17"/>
      <c r="E196" s="17"/>
      <c r="F196" s="13"/>
      <c r="G196" s="88"/>
      <c r="H196" s="88"/>
      <c r="I196" s="101"/>
      <c r="J196" s="101" t="s">
        <v>403</v>
      </c>
      <c r="K196" s="130">
        <v>60</v>
      </c>
      <c r="L196" s="130">
        <v>125</v>
      </c>
      <c r="M196" s="130">
        <v>480</v>
      </c>
      <c r="N196" s="130">
        <v>225</v>
      </c>
      <c r="O196" s="130">
        <v>425</v>
      </c>
      <c r="P196" s="130">
        <v>700</v>
      </c>
      <c r="Q196" s="130">
        <v>400</v>
      </c>
      <c r="R196" s="130">
        <v>400</v>
      </c>
      <c r="S196" s="130">
        <f t="shared" si="5"/>
        <v>233.75000000000003</v>
      </c>
      <c r="T196" s="917">
        <v>0.55000000000000004</v>
      </c>
      <c r="U196" s="101" t="s">
        <v>144</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25">
      <c r="A197" s="104"/>
      <c r="B197" s="97"/>
      <c r="C197" s="17"/>
      <c r="D197" s="17"/>
      <c r="E197" s="17"/>
      <c r="F197" s="13"/>
      <c r="G197" s="88"/>
      <c r="H197" s="88"/>
      <c r="I197" s="101"/>
      <c r="J197" s="101" t="s">
        <v>404</v>
      </c>
      <c r="K197" s="130">
        <v>275</v>
      </c>
      <c r="L197" s="130">
        <v>396</v>
      </c>
      <c r="M197" s="130">
        <v>535</v>
      </c>
      <c r="N197" s="130">
        <v>480</v>
      </c>
      <c r="O197" s="130">
        <v>500</v>
      </c>
      <c r="P197" s="130">
        <v>550</v>
      </c>
      <c r="Q197" s="130">
        <v>550</v>
      </c>
      <c r="R197" s="130">
        <v>550</v>
      </c>
      <c r="S197" s="130">
        <f t="shared" si="5"/>
        <v>225</v>
      </c>
      <c r="T197" s="917">
        <v>0.45</v>
      </c>
      <c r="U197" s="101" t="s">
        <v>145</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25">
      <c r="A198" s="104"/>
      <c r="B198" s="97"/>
      <c r="C198" s="17"/>
      <c r="D198" s="17"/>
      <c r="E198" s="17"/>
      <c r="F198" s="13"/>
      <c r="G198" s="88"/>
      <c r="H198" s="88"/>
      <c r="I198" s="101"/>
      <c r="J198" s="101" t="s">
        <v>405</v>
      </c>
      <c r="K198" s="130">
        <v>100</v>
      </c>
      <c r="L198" s="130">
        <v>100</v>
      </c>
      <c r="M198" s="130">
        <v>100</v>
      </c>
      <c r="N198" s="130">
        <v>100</v>
      </c>
      <c r="O198" s="130">
        <v>100</v>
      </c>
      <c r="P198" s="130">
        <v>100</v>
      </c>
      <c r="Q198" s="130">
        <v>100</v>
      </c>
      <c r="R198" s="130">
        <v>100</v>
      </c>
      <c r="S198" s="130">
        <v>100</v>
      </c>
      <c r="T198" s="88"/>
      <c r="U198" s="101" t="s">
        <v>146</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25">
      <c r="A199" s="104"/>
      <c r="B199" s="97"/>
      <c r="C199" s="17"/>
      <c r="D199" s="17"/>
      <c r="E199" s="17"/>
      <c r="F199" s="13"/>
      <c r="G199" s="88"/>
      <c r="H199" s="88"/>
      <c r="I199" s="101"/>
      <c r="J199" s="101" t="s">
        <v>406</v>
      </c>
      <c r="K199" s="130">
        <v>100</v>
      </c>
      <c r="L199" s="130">
        <v>100</v>
      </c>
      <c r="M199" s="130">
        <v>100</v>
      </c>
      <c r="N199" s="130">
        <v>100</v>
      </c>
      <c r="O199" s="130">
        <v>100</v>
      </c>
      <c r="P199" s="130">
        <v>100</v>
      </c>
      <c r="Q199" s="130">
        <v>100</v>
      </c>
      <c r="R199" s="130">
        <v>100</v>
      </c>
      <c r="S199" s="130">
        <v>100</v>
      </c>
      <c r="T199" s="88"/>
      <c r="U199" s="101" t="s">
        <v>147</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25">
      <c r="A200" s="104"/>
      <c r="B200" s="97"/>
      <c r="C200" s="17"/>
      <c r="D200" s="17"/>
      <c r="E200" s="17"/>
      <c r="F200" s="13"/>
      <c r="G200" s="88"/>
      <c r="H200" s="88"/>
      <c r="I200" s="101"/>
      <c r="J200" s="101" t="s">
        <v>407</v>
      </c>
      <c r="K200" s="130">
        <v>100</v>
      </c>
      <c r="L200" s="130">
        <v>100</v>
      </c>
      <c r="M200" s="130">
        <v>100</v>
      </c>
      <c r="N200" s="130">
        <v>100</v>
      </c>
      <c r="O200" s="130">
        <v>100</v>
      </c>
      <c r="P200" s="130">
        <v>100</v>
      </c>
      <c r="Q200" s="130">
        <v>100</v>
      </c>
      <c r="R200" s="130">
        <v>100</v>
      </c>
      <c r="S200" s="130">
        <v>100</v>
      </c>
      <c r="T200" s="88"/>
      <c r="U200" s="101" t="s">
        <v>148</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25">
      <c r="A201" s="104"/>
      <c r="B201" s="97"/>
      <c r="C201" s="17"/>
      <c r="D201" s="17"/>
      <c r="E201" s="17"/>
      <c r="F201" s="13"/>
      <c r="G201" s="88"/>
      <c r="H201" s="88"/>
      <c r="I201" s="101"/>
      <c r="J201" s="101" t="s">
        <v>408</v>
      </c>
      <c r="K201" s="130">
        <v>100</v>
      </c>
      <c r="L201" s="130">
        <v>100</v>
      </c>
      <c r="M201" s="130">
        <v>100</v>
      </c>
      <c r="N201" s="130">
        <v>100</v>
      </c>
      <c r="O201" s="130">
        <v>100</v>
      </c>
      <c r="P201" s="130">
        <v>100</v>
      </c>
      <c r="Q201" s="130">
        <v>100</v>
      </c>
      <c r="R201" s="130">
        <v>100</v>
      </c>
      <c r="S201" s="130">
        <v>100</v>
      </c>
      <c r="T201" s="88"/>
      <c r="U201" s="101" t="s">
        <v>149</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25">
      <c r="A202" s="104"/>
      <c r="B202" s="97"/>
      <c r="C202" s="17"/>
      <c r="D202" s="17"/>
      <c r="E202" s="17"/>
      <c r="F202" s="13"/>
      <c r="G202" s="88"/>
      <c r="H202" s="88"/>
      <c r="I202" s="101"/>
      <c r="J202" s="101" t="s">
        <v>409</v>
      </c>
      <c r="K202" s="130">
        <v>100</v>
      </c>
      <c r="L202" s="130">
        <v>100</v>
      </c>
      <c r="M202" s="130">
        <v>100</v>
      </c>
      <c r="N202" s="130">
        <v>100</v>
      </c>
      <c r="O202" s="130">
        <v>100</v>
      </c>
      <c r="P202" s="130">
        <v>100</v>
      </c>
      <c r="Q202" s="130">
        <v>100</v>
      </c>
      <c r="R202" s="130">
        <v>100</v>
      </c>
      <c r="S202" s="130">
        <v>100</v>
      </c>
      <c r="T202" s="88"/>
      <c r="U202" s="101" t="s">
        <v>150</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25">
      <c r="A203" s="104"/>
      <c r="B203" s="97"/>
      <c r="C203" s="17"/>
      <c r="D203" s="17"/>
      <c r="E203" s="17"/>
      <c r="F203" s="13"/>
      <c r="G203" s="88"/>
      <c r="H203" s="88"/>
      <c r="I203" s="101" t="s">
        <v>413</v>
      </c>
      <c r="J203" s="101" t="s">
        <v>400</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398</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25">
      <c r="A204" s="104"/>
      <c r="B204" s="97"/>
      <c r="C204" s="17"/>
      <c r="D204" s="17"/>
      <c r="E204" s="17"/>
      <c r="F204" s="13"/>
      <c r="G204" s="88"/>
      <c r="H204" s="88"/>
      <c r="I204" s="101"/>
      <c r="J204" s="101" t="s">
        <v>401</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142</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25">
      <c r="A205" s="104"/>
      <c r="B205" s="97"/>
      <c r="C205" s="17"/>
      <c r="D205" s="17"/>
      <c r="E205" s="17"/>
      <c r="F205" s="13"/>
      <c r="G205" s="88"/>
      <c r="H205" s="88"/>
      <c r="I205" s="101"/>
      <c r="J205" s="101" t="s">
        <v>402</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143</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25">
      <c r="A206" s="104"/>
      <c r="B206" s="97"/>
      <c r="C206" s="17"/>
      <c r="D206" s="17"/>
      <c r="E206" s="17"/>
      <c r="F206" s="13"/>
      <c r="G206" s="88"/>
      <c r="H206" s="88"/>
      <c r="I206" s="101"/>
      <c r="J206" s="101" t="s">
        <v>403</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144</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25">
      <c r="A207" s="104"/>
      <c r="B207" s="97"/>
      <c r="C207" s="17"/>
      <c r="D207" s="17"/>
      <c r="E207" s="17"/>
      <c r="F207" s="13"/>
      <c r="G207" s="88"/>
      <c r="H207" s="88"/>
      <c r="I207" s="101"/>
      <c r="J207" s="101" t="s">
        <v>404</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145</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25">
      <c r="A208" s="104"/>
      <c r="B208" s="97"/>
      <c r="C208" s="17"/>
      <c r="D208" s="17"/>
      <c r="E208" s="17"/>
      <c r="F208" s="13"/>
      <c r="G208" s="88"/>
      <c r="H208" s="88"/>
      <c r="I208" s="101"/>
      <c r="J208" s="101" t="s">
        <v>405</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146</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25">
      <c r="A209" s="104"/>
      <c r="B209" s="97"/>
      <c r="C209" s="17"/>
      <c r="D209" s="17"/>
      <c r="E209" s="17"/>
      <c r="F209" s="13"/>
      <c r="G209" s="88"/>
      <c r="H209" s="88"/>
      <c r="I209" s="101"/>
      <c r="J209" s="101" t="s">
        <v>406</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147</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25">
      <c r="A210" s="104"/>
      <c r="B210" s="97"/>
      <c r="C210" s="17"/>
      <c r="D210" s="17"/>
      <c r="E210" s="17"/>
      <c r="F210" s="13"/>
      <c r="G210" s="88"/>
      <c r="H210" s="88"/>
      <c r="I210" s="101"/>
      <c r="J210" s="101" t="s">
        <v>407</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148</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25">
      <c r="A211" s="104"/>
      <c r="B211" s="97"/>
      <c r="C211" s="17"/>
      <c r="D211" s="17"/>
      <c r="E211" s="17"/>
      <c r="F211" s="13"/>
      <c r="G211" s="88"/>
      <c r="H211" s="88"/>
      <c r="I211" s="101"/>
      <c r="J211" s="101" t="s">
        <v>408</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149</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25">
      <c r="A212" s="104"/>
      <c r="B212" s="97"/>
      <c r="C212" s="17"/>
      <c r="D212" s="17"/>
      <c r="E212" s="17"/>
      <c r="F212" s="13"/>
      <c r="G212" s="88"/>
      <c r="H212" s="88"/>
      <c r="I212" s="101"/>
      <c r="J212" s="101" t="s">
        <v>409</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150</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25">
      <c r="A213" s="104"/>
      <c r="B213" s="97"/>
      <c r="C213" s="17"/>
      <c r="D213" s="17"/>
      <c r="E213" s="17"/>
      <c r="F213" s="13"/>
      <c r="G213" s="88"/>
      <c r="H213" s="88"/>
      <c r="I213" s="101" t="s">
        <v>812</v>
      </c>
      <c r="J213" s="101" t="s">
        <v>400</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398</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25">
      <c r="A214" s="104"/>
      <c r="B214" s="97"/>
      <c r="C214" s="17"/>
      <c r="D214" s="17"/>
      <c r="E214" s="17"/>
      <c r="F214" s="13"/>
      <c r="G214" s="88"/>
      <c r="H214" s="88"/>
      <c r="I214" s="101"/>
      <c r="J214" s="101" t="s">
        <v>401</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142</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25">
      <c r="A215" s="104"/>
      <c r="B215" s="97"/>
      <c r="C215" s="17"/>
      <c r="D215" s="17"/>
      <c r="E215" s="17"/>
      <c r="F215" s="13"/>
      <c r="G215" s="88"/>
      <c r="H215" s="88"/>
      <c r="I215" s="101"/>
      <c r="J215" s="101" t="s">
        <v>402</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143</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25">
      <c r="A216" s="104"/>
      <c r="B216" s="97"/>
      <c r="C216" s="17"/>
      <c r="D216" s="17"/>
      <c r="E216" s="17"/>
      <c r="F216" s="13"/>
      <c r="G216" s="88"/>
      <c r="H216" s="88"/>
      <c r="I216" s="101"/>
      <c r="J216" s="101" t="s">
        <v>403</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144</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25">
      <c r="A217" s="104"/>
      <c r="B217" s="97"/>
      <c r="C217" s="17"/>
      <c r="D217" s="17"/>
      <c r="E217" s="17"/>
      <c r="F217" s="13"/>
      <c r="G217" s="88"/>
      <c r="H217" s="88"/>
      <c r="I217" s="101"/>
      <c r="J217" s="101" t="s">
        <v>404</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145</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25">
      <c r="A218" s="104"/>
      <c r="B218" s="97"/>
      <c r="C218" s="17"/>
      <c r="D218" s="17"/>
      <c r="E218" s="17"/>
      <c r="F218" s="13"/>
      <c r="G218" s="88"/>
      <c r="H218" s="88"/>
      <c r="I218" s="101"/>
      <c r="J218" s="101" t="s">
        <v>405</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146</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25">
      <c r="A219" s="104"/>
      <c r="B219" s="97"/>
      <c r="C219" s="17"/>
      <c r="D219" s="17"/>
      <c r="E219" s="17"/>
      <c r="F219" s="13"/>
      <c r="G219" s="88"/>
      <c r="H219" s="88"/>
      <c r="I219" s="101"/>
      <c r="J219" s="101" t="s">
        <v>406</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147</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25">
      <c r="A220" s="104"/>
      <c r="B220" s="97"/>
      <c r="C220" s="17"/>
      <c r="D220" s="17"/>
      <c r="E220" s="17"/>
      <c r="F220" s="13"/>
      <c r="G220" s="88"/>
      <c r="H220" s="88"/>
      <c r="I220" s="101"/>
      <c r="J220" s="101" t="s">
        <v>407</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148</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25">
      <c r="A221" s="104"/>
      <c r="B221" s="97"/>
      <c r="C221" s="17"/>
      <c r="D221" s="17"/>
      <c r="E221" s="17"/>
      <c r="F221" s="13"/>
      <c r="G221" s="88"/>
      <c r="H221" s="88"/>
      <c r="I221" s="101"/>
      <c r="J221" s="101" t="s">
        <v>408</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149</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25">
      <c r="A222" s="104"/>
      <c r="B222" s="97"/>
      <c r="C222" s="17"/>
      <c r="D222" s="17"/>
      <c r="E222" s="17"/>
      <c r="F222" s="13"/>
      <c r="G222" s="88"/>
      <c r="H222" s="88"/>
      <c r="I222" s="101"/>
      <c r="J222" s="101" t="s">
        <v>409</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150</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25">
      <c r="A223" s="104"/>
      <c r="B223" s="97"/>
      <c r="C223" s="17"/>
      <c r="D223" s="17"/>
      <c r="E223" s="17"/>
      <c r="F223" s="13"/>
      <c r="G223" s="88"/>
      <c r="H223" s="88"/>
      <c r="I223" s="101" t="s">
        <v>813</v>
      </c>
      <c r="J223" s="101" t="s">
        <v>400</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398</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25">
      <c r="A224" s="104"/>
      <c r="B224" s="97"/>
      <c r="C224" s="17"/>
      <c r="D224" s="17"/>
      <c r="E224" s="17"/>
      <c r="F224" s="13"/>
      <c r="G224" s="88"/>
      <c r="H224" s="88"/>
      <c r="I224" s="101"/>
      <c r="J224" s="101" t="s">
        <v>401</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142</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25">
      <c r="A225" s="104"/>
      <c r="B225" s="97"/>
      <c r="C225" s="17"/>
      <c r="D225" s="17"/>
      <c r="E225" s="17"/>
      <c r="F225" s="13"/>
      <c r="G225" s="88"/>
      <c r="H225" s="88"/>
      <c r="I225" s="101"/>
      <c r="J225" s="101" t="s">
        <v>402</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143</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25">
      <c r="A226" s="104"/>
      <c r="B226" s="97"/>
      <c r="C226" s="17"/>
      <c r="D226" s="17"/>
      <c r="E226" s="17"/>
      <c r="F226" s="13"/>
      <c r="G226" s="88"/>
      <c r="H226" s="88"/>
      <c r="I226" s="101"/>
      <c r="J226" s="101" t="s">
        <v>403</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144</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25">
      <c r="A227" s="104"/>
      <c r="B227" s="97"/>
      <c r="C227" s="17"/>
      <c r="D227" s="17"/>
      <c r="E227" s="17"/>
      <c r="F227" s="13"/>
      <c r="G227" s="88"/>
      <c r="H227" s="88"/>
      <c r="I227" s="101"/>
      <c r="J227" s="101" t="s">
        <v>404</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145</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25">
      <c r="A228" s="104"/>
      <c r="B228" s="97"/>
      <c r="C228" s="17"/>
      <c r="D228" s="17"/>
      <c r="E228" s="17"/>
      <c r="F228" s="13"/>
      <c r="G228" s="88"/>
      <c r="H228" s="88"/>
      <c r="I228" s="101"/>
      <c r="J228" s="101" t="s">
        <v>405</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146</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25">
      <c r="A229" s="104"/>
      <c r="B229" s="97"/>
      <c r="C229" s="17"/>
      <c r="D229" s="17"/>
      <c r="E229" s="17"/>
      <c r="F229" s="13"/>
      <c r="G229" s="88"/>
      <c r="H229" s="88"/>
      <c r="I229" s="101"/>
      <c r="J229" s="101" t="s">
        <v>406</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147</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25">
      <c r="A230" s="104"/>
      <c r="B230" s="97"/>
      <c r="C230" s="17"/>
      <c r="D230" s="17"/>
      <c r="E230" s="17"/>
      <c r="F230" s="13"/>
      <c r="G230" s="88"/>
      <c r="H230" s="88"/>
      <c r="I230" s="101"/>
      <c r="J230" s="101" t="s">
        <v>407</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148</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25">
      <c r="A231" s="104"/>
      <c r="B231" s="97"/>
      <c r="C231" s="17"/>
      <c r="D231" s="17"/>
      <c r="E231" s="17"/>
      <c r="F231" s="13"/>
      <c r="G231" s="88"/>
      <c r="H231" s="88"/>
      <c r="I231" s="101"/>
      <c r="J231" s="101" t="s">
        <v>408</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149</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25">
      <c r="A232" s="104"/>
      <c r="B232" s="97"/>
      <c r="C232" s="17"/>
      <c r="D232" s="17"/>
      <c r="E232" s="17"/>
      <c r="F232" s="13"/>
      <c r="G232" s="88"/>
      <c r="H232" s="88"/>
      <c r="I232" s="101"/>
      <c r="J232" s="101" t="s">
        <v>409</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150</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25">
      <c r="A233" s="104"/>
      <c r="B233" s="97"/>
      <c r="C233" s="17"/>
      <c r="D233" s="17"/>
      <c r="E233" s="17"/>
      <c r="F233" s="13"/>
      <c r="G233" s="88"/>
      <c r="H233" s="88"/>
      <c r="I233" s="101" t="s">
        <v>814</v>
      </c>
      <c r="J233" s="101" t="s">
        <v>400</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398</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25">
      <c r="A234" s="104"/>
      <c r="B234" s="97"/>
      <c r="C234" s="17"/>
      <c r="D234" s="17"/>
      <c r="E234" s="17"/>
      <c r="F234" s="13"/>
      <c r="G234" s="88"/>
      <c r="H234" s="88"/>
      <c r="I234" s="101"/>
      <c r="J234" s="101" t="s">
        <v>401</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142</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25">
      <c r="A235" s="104"/>
      <c r="B235" s="97"/>
      <c r="C235" s="17"/>
      <c r="D235" s="17"/>
      <c r="E235" s="17"/>
      <c r="F235" s="13"/>
      <c r="G235" s="88"/>
      <c r="H235" s="88"/>
      <c r="I235" s="101"/>
      <c r="J235" s="101" t="s">
        <v>402</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143</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25">
      <c r="A236" s="104"/>
      <c r="B236" s="97"/>
      <c r="C236" s="17"/>
      <c r="D236" s="17"/>
      <c r="E236" s="17"/>
      <c r="F236" s="13"/>
      <c r="G236" s="88"/>
      <c r="H236" s="88"/>
      <c r="I236" s="101"/>
      <c r="J236" s="101" t="s">
        <v>403</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144</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25">
      <c r="A237" s="104"/>
      <c r="B237" s="97"/>
      <c r="C237" s="17"/>
      <c r="D237" s="17"/>
      <c r="E237" s="17"/>
      <c r="F237" s="13"/>
      <c r="G237" s="88"/>
      <c r="H237" s="88"/>
      <c r="I237" s="101"/>
      <c r="J237" s="101" t="s">
        <v>404</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145</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25">
      <c r="A238" s="104"/>
      <c r="B238" s="97"/>
      <c r="C238" s="17"/>
      <c r="D238" s="17"/>
      <c r="E238" s="17"/>
      <c r="F238" s="13"/>
      <c r="G238" s="88"/>
      <c r="H238" s="88"/>
      <c r="I238" s="101"/>
      <c r="J238" s="101" t="s">
        <v>405</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146</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25">
      <c r="A239" s="104"/>
      <c r="B239" s="97"/>
      <c r="C239" s="17"/>
      <c r="D239" s="17"/>
      <c r="E239" s="17"/>
      <c r="F239" s="13"/>
      <c r="G239" s="88"/>
      <c r="H239" s="88"/>
      <c r="I239" s="101"/>
      <c r="J239" s="101" t="s">
        <v>406</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147</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25">
      <c r="A240" s="104"/>
      <c r="B240" s="97"/>
      <c r="C240" s="17"/>
      <c r="D240" s="17"/>
      <c r="E240" s="17"/>
      <c r="F240" s="13"/>
      <c r="G240" s="88"/>
      <c r="H240" s="88"/>
      <c r="I240" s="101"/>
      <c r="J240" s="101" t="s">
        <v>407</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148</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25">
      <c r="A241" s="104"/>
      <c r="B241" s="97"/>
      <c r="C241" s="17"/>
      <c r="D241" s="17"/>
      <c r="E241" s="17"/>
      <c r="F241" s="13"/>
      <c r="G241" s="88"/>
      <c r="H241" s="88"/>
      <c r="I241" s="101"/>
      <c r="J241" s="101" t="s">
        <v>408</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149</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25">
      <c r="A242" s="104"/>
      <c r="B242" s="97"/>
      <c r="C242" s="17"/>
      <c r="D242" s="17"/>
      <c r="E242" s="17"/>
      <c r="F242" s="13"/>
      <c r="G242" s="88"/>
      <c r="H242" s="88"/>
      <c r="I242" s="101"/>
      <c r="J242" s="101" t="s">
        <v>409</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150</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25">
      <c r="A243" s="104"/>
      <c r="B243" s="97"/>
      <c r="C243" s="17"/>
      <c r="D243" s="17"/>
      <c r="E243" s="17"/>
      <c r="F243" s="13"/>
      <c r="G243" s="88"/>
      <c r="H243" s="88"/>
      <c r="I243" s="101" t="s">
        <v>815</v>
      </c>
      <c r="J243" s="101" t="s">
        <v>400</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398</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25">
      <c r="A244" s="104"/>
      <c r="B244" s="97"/>
      <c r="C244" s="17"/>
      <c r="D244" s="17"/>
      <c r="E244" s="17"/>
      <c r="F244" s="13"/>
      <c r="G244" s="88"/>
      <c r="H244" s="88"/>
      <c r="I244" s="101"/>
      <c r="J244" s="101" t="s">
        <v>401</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142</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25">
      <c r="A245" s="104"/>
      <c r="B245" s="97"/>
      <c r="C245" s="17"/>
      <c r="D245" s="17"/>
      <c r="E245" s="17"/>
      <c r="F245" s="13"/>
      <c r="G245" s="88"/>
      <c r="H245" s="88"/>
      <c r="I245" s="101"/>
      <c r="J245" s="101" t="s">
        <v>402</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143</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25">
      <c r="A246" s="104"/>
      <c r="B246" s="97"/>
      <c r="C246" s="17"/>
      <c r="D246" s="17"/>
      <c r="E246" s="17"/>
      <c r="F246" s="13"/>
      <c r="G246" s="88"/>
      <c r="H246" s="88"/>
      <c r="I246" s="101"/>
      <c r="J246" s="101" t="s">
        <v>403</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144</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25">
      <c r="A247" s="104"/>
      <c r="B247" s="97"/>
      <c r="C247" s="17"/>
      <c r="D247" s="17"/>
      <c r="E247" s="17"/>
      <c r="F247" s="13"/>
      <c r="G247" s="88"/>
      <c r="H247" s="88"/>
      <c r="I247" s="101"/>
      <c r="J247" s="101" t="s">
        <v>404</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145</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25">
      <c r="A248" s="104"/>
      <c r="B248" s="97"/>
      <c r="C248" s="17"/>
      <c r="D248" s="17"/>
      <c r="E248" s="17"/>
      <c r="F248" s="13"/>
      <c r="G248" s="88"/>
      <c r="H248" s="88"/>
      <c r="I248" s="101"/>
      <c r="J248" s="101" t="s">
        <v>405</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146</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25">
      <c r="A249" s="104"/>
      <c r="B249" s="97"/>
      <c r="C249" s="17"/>
      <c r="D249" s="17"/>
      <c r="E249" s="17"/>
      <c r="F249" s="13"/>
      <c r="G249" s="88"/>
      <c r="H249" s="88"/>
      <c r="I249" s="101"/>
      <c r="J249" s="101" t="s">
        <v>406</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147</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25">
      <c r="A250" s="104"/>
      <c r="B250" s="97"/>
      <c r="C250" s="17"/>
      <c r="D250" s="17"/>
      <c r="E250" s="17"/>
      <c r="F250" s="13"/>
      <c r="G250" s="88"/>
      <c r="H250" s="88"/>
      <c r="I250" s="101"/>
      <c r="J250" s="101" t="s">
        <v>407</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148</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25">
      <c r="A251" s="104"/>
      <c r="B251" s="97"/>
      <c r="C251" s="17"/>
      <c r="D251" s="17"/>
      <c r="E251" s="17"/>
      <c r="F251" s="13"/>
      <c r="G251" s="88"/>
      <c r="H251" s="88"/>
      <c r="I251" s="101"/>
      <c r="J251" s="101" t="s">
        <v>408</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149</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25">
      <c r="A252" s="104"/>
      <c r="B252" s="97"/>
      <c r="C252" s="17"/>
      <c r="D252" s="17"/>
      <c r="E252" s="17"/>
      <c r="F252" s="13"/>
      <c r="G252" s="88"/>
      <c r="H252" s="88"/>
      <c r="I252" s="101"/>
      <c r="J252" s="101" t="s">
        <v>409</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150</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25">
      <c r="A253" s="104"/>
      <c r="B253" s="97"/>
      <c r="C253" s="17"/>
      <c r="D253" s="17"/>
      <c r="E253" s="17"/>
      <c r="F253" s="13"/>
      <c r="G253" s="88"/>
      <c r="H253" s="88"/>
      <c r="I253" s="101" t="s">
        <v>816</v>
      </c>
      <c r="J253" s="101" t="s">
        <v>400</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398</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25">
      <c r="A254" s="104"/>
      <c r="B254" s="97"/>
      <c r="C254" s="17"/>
      <c r="D254" s="17"/>
      <c r="E254" s="17"/>
      <c r="F254" s="13"/>
      <c r="G254" s="88"/>
      <c r="H254" s="88"/>
      <c r="I254" s="101"/>
      <c r="J254" s="101" t="s">
        <v>401</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142</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25">
      <c r="A255" s="104"/>
      <c r="B255" s="97"/>
      <c r="C255" s="17"/>
      <c r="D255" s="17"/>
      <c r="E255" s="17"/>
      <c r="F255" s="13"/>
      <c r="G255" s="88"/>
      <c r="H255" s="88"/>
      <c r="I255" s="101"/>
      <c r="J255" s="101" t="s">
        <v>402</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143</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25">
      <c r="A256" s="104"/>
      <c r="B256" s="97"/>
      <c r="C256" s="17"/>
      <c r="D256" s="17"/>
      <c r="E256" s="17"/>
      <c r="F256" s="13"/>
      <c r="G256" s="88"/>
      <c r="H256" s="88"/>
      <c r="I256" s="101"/>
      <c r="J256" s="101" t="s">
        <v>403</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144</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25">
      <c r="A257" s="104"/>
      <c r="B257" s="97"/>
      <c r="C257" s="17"/>
      <c r="D257" s="17"/>
      <c r="E257" s="17"/>
      <c r="F257" s="13"/>
      <c r="G257" s="88"/>
      <c r="H257" s="88"/>
      <c r="I257" s="101"/>
      <c r="J257" s="101" t="s">
        <v>404</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145</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25">
      <c r="A258" s="104"/>
      <c r="B258" s="97"/>
      <c r="C258" s="17"/>
      <c r="D258" s="17"/>
      <c r="E258" s="17"/>
      <c r="F258" s="13"/>
      <c r="G258" s="88"/>
      <c r="H258" s="88"/>
      <c r="I258" s="101"/>
      <c r="J258" s="101" t="s">
        <v>405</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146</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25">
      <c r="A259" s="104"/>
      <c r="B259" s="97"/>
      <c r="C259" s="17"/>
      <c r="D259" s="17"/>
      <c r="E259" s="17"/>
      <c r="F259" s="13"/>
      <c r="G259" s="88"/>
      <c r="H259" s="88"/>
      <c r="I259" s="101"/>
      <c r="J259" s="101" t="s">
        <v>406</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147</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25">
      <c r="A260" s="104"/>
      <c r="B260" s="97"/>
      <c r="C260" s="17"/>
      <c r="D260" s="17"/>
      <c r="E260" s="17"/>
      <c r="F260" s="13"/>
      <c r="G260" s="88"/>
      <c r="H260" s="88"/>
      <c r="I260" s="101"/>
      <c r="J260" s="101" t="s">
        <v>407</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148</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25">
      <c r="A261" s="104"/>
      <c r="B261" s="97"/>
      <c r="C261" s="17"/>
      <c r="D261" s="17"/>
      <c r="E261" s="17"/>
      <c r="F261" s="13"/>
      <c r="G261" s="88"/>
      <c r="H261" s="88"/>
      <c r="I261" s="101"/>
      <c r="J261" s="101" t="s">
        <v>408</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149</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25">
      <c r="A262" s="104"/>
      <c r="B262" s="97"/>
      <c r="C262" s="17"/>
      <c r="D262" s="17"/>
      <c r="E262" s="17"/>
      <c r="F262" s="13"/>
      <c r="G262" s="88"/>
      <c r="H262" s="88"/>
      <c r="I262" s="101"/>
      <c r="J262" s="101" t="s">
        <v>409</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150</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25">
      <c r="A263" s="104"/>
      <c r="B263" s="97"/>
      <c r="C263" s="17"/>
      <c r="D263" s="17"/>
      <c r="E263" s="17"/>
      <c r="F263" s="13"/>
      <c r="G263" s="88"/>
      <c r="H263" s="88"/>
      <c r="I263" s="101" t="s">
        <v>817</v>
      </c>
      <c r="J263" s="101" t="s">
        <v>400</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398</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25">
      <c r="A264" s="104"/>
      <c r="B264" s="97"/>
      <c r="C264" s="17"/>
      <c r="D264" s="17"/>
      <c r="E264" s="17"/>
      <c r="F264" s="13"/>
      <c r="G264" s="88"/>
      <c r="H264" s="88"/>
      <c r="I264" s="101"/>
      <c r="J264" s="101" t="s">
        <v>401</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142</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25">
      <c r="A265" s="104"/>
      <c r="B265" s="97"/>
      <c r="C265" s="17"/>
      <c r="D265" s="17"/>
      <c r="E265" s="17"/>
      <c r="F265" s="13"/>
      <c r="G265" s="88"/>
      <c r="H265" s="88"/>
      <c r="I265" s="101"/>
      <c r="J265" s="101" t="s">
        <v>402</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143</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25">
      <c r="A266" s="104"/>
      <c r="B266" s="97"/>
      <c r="C266" s="17"/>
      <c r="D266" s="17"/>
      <c r="E266" s="17"/>
      <c r="F266" s="13"/>
      <c r="G266" s="88"/>
      <c r="H266" s="88"/>
      <c r="I266" s="101"/>
      <c r="J266" s="101" t="s">
        <v>403</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144</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25">
      <c r="A267" s="104"/>
      <c r="B267" s="97"/>
      <c r="C267" s="17"/>
      <c r="D267" s="17"/>
      <c r="E267" s="17"/>
      <c r="F267" s="13"/>
      <c r="G267" s="88"/>
      <c r="H267" s="88"/>
      <c r="I267" s="101"/>
      <c r="J267" s="101" t="s">
        <v>404</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145</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25">
      <c r="A268" s="104"/>
      <c r="B268" s="97"/>
      <c r="C268" s="17"/>
      <c r="D268" s="17"/>
      <c r="E268" s="17"/>
      <c r="F268" s="13"/>
      <c r="G268" s="88"/>
      <c r="H268" s="88"/>
      <c r="I268" s="101"/>
      <c r="J268" s="101" t="s">
        <v>405</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146</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25">
      <c r="A269" s="104"/>
      <c r="B269" s="97"/>
      <c r="C269" s="17"/>
      <c r="D269" s="17"/>
      <c r="E269" s="17"/>
      <c r="F269" s="13"/>
      <c r="G269" s="88"/>
      <c r="H269" s="88"/>
      <c r="I269" s="101"/>
      <c r="J269" s="101" t="s">
        <v>406</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147</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25">
      <c r="A270" s="104"/>
      <c r="B270" s="97"/>
      <c r="C270" s="17"/>
      <c r="D270" s="17"/>
      <c r="E270" s="17"/>
      <c r="F270" s="13"/>
      <c r="G270" s="88"/>
      <c r="H270" s="88"/>
      <c r="I270" s="101"/>
      <c r="J270" s="101" t="s">
        <v>407</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148</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25">
      <c r="A271" s="104"/>
      <c r="B271" s="97"/>
      <c r="C271" s="17"/>
      <c r="D271" s="17"/>
      <c r="E271" s="17"/>
      <c r="F271" s="13"/>
      <c r="G271" s="88"/>
      <c r="H271" s="88"/>
      <c r="I271" s="101"/>
      <c r="J271" s="101" t="s">
        <v>408</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149</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25">
      <c r="A272" s="104"/>
      <c r="B272" s="97"/>
      <c r="C272" s="17"/>
      <c r="D272" s="17"/>
      <c r="E272" s="17"/>
      <c r="F272" s="13"/>
      <c r="G272" s="88"/>
      <c r="H272" s="88"/>
      <c r="I272" s="101"/>
      <c r="J272" s="101" t="s">
        <v>409</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150</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25">
      <c r="A273" s="104"/>
      <c r="B273" s="97"/>
      <c r="C273" s="17"/>
      <c r="D273" s="17"/>
      <c r="E273" s="17"/>
      <c r="F273" s="13"/>
      <c r="G273" s="88"/>
      <c r="H273" s="88"/>
      <c r="I273" s="101" t="s">
        <v>818</v>
      </c>
      <c r="J273" s="101" t="s">
        <v>400</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398</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25">
      <c r="A274" s="104"/>
      <c r="B274" s="97"/>
      <c r="C274" s="17"/>
      <c r="D274" s="17"/>
      <c r="E274" s="17"/>
      <c r="F274" s="13"/>
      <c r="G274" s="88"/>
      <c r="H274" s="88"/>
      <c r="I274" s="101"/>
      <c r="J274" s="101" t="s">
        <v>401</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142</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25">
      <c r="A275" s="104"/>
      <c r="B275" s="97"/>
      <c r="C275" s="17"/>
      <c r="D275" s="17"/>
      <c r="E275" s="17"/>
      <c r="F275" s="13"/>
      <c r="G275" s="88"/>
      <c r="H275" s="88"/>
      <c r="I275" s="101"/>
      <c r="J275" s="101" t="s">
        <v>402</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143</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25">
      <c r="A276" s="104"/>
      <c r="B276" s="97"/>
      <c r="C276" s="17"/>
      <c r="D276" s="17"/>
      <c r="E276" s="17"/>
      <c r="F276" s="13"/>
      <c r="G276" s="88"/>
      <c r="H276" s="88"/>
      <c r="I276" s="101"/>
      <c r="J276" s="101" t="s">
        <v>403</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144</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25">
      <c r="A277" s="104"/>
      <c r="B277" s="97"/>
      <c r="C277" s="17"/>
      <c r="D277" s="17"/>
      <c r="E277" s="17"/>
      <c r="F277" s="13"/>
      <c r="G277" s="88"/>
      <c r="H277" s="88"/>
      <c r="I277" s="101"/>
      <c r="J277" s="101" t="s">
        <v>404</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145</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25">
      <c r="A278" s="104"/>
      <c r="B278" s="97"/>
      <c r="C278" s="17"/>
      <c r="D278" s="17"/>
      <c r="E278" s="17"/>
      <c r="F278" s="13"/>
      <c r="G278" s="88"/>
      <c r="H278" s="88"/>
      <c r="I278" s="101"/>
      <c r="J278" s="101" t="s">
        <v>405</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146</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25">
      <c r="A279" s="104"/>
      <c r="B279" s="97"/>
      <c r="C279" s="17"/>
      <c r="D279" s="17"/>
      <c r="E279" s="17"/>
      <c r="F279" s="13"/>
      <c r="G279" s="88"/>
      <c r="H279" s="88"/>
      <c r="I279" s="101"/>
      <c r="J279" s="101" t="s">
        <v>406</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147</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25">
      <c r="A280" s="104"/>
      <c r="B280" s="97"/>
      <c r="C280" s="17"/>
      <c r="D280" s="17"/>
      <c r="E280" s="17"/>
      <c r="F280" s="13"/>
      <c r="G280" s="88"/>
      <c r="H280" s="88"/>
      <c r="I280" s="101"/>
      <c r="J280" s="101" t="s">
        <v>407</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148</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25">
      <c r="A281" s="104"/>
      <c r="B281" s="97"/>
      <c r="C281" s="17"/>
      <c r="D281" s="17"/>
      <c r="E281" s="17"/>
      <c r="F281" s="13"/>
      <c r="G281" s="88"/>
      <c r="H281" s="88"/>
      <c r="I281" s="101"/>
      <c r="J281" s="101" t="s">
        <v>408</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149</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25">
      <c r="A282" s="104"/>
      <c r="B282" s="97"/>
      <c r="C282" s="17"/>
      <c r="D282" s="17"/>
      <c r="E282" s="17"/>
      <c r="F282" s="13"/>
      <c r="G282" s="88"/>
      <c r="H282" s="88"/>
      <c r="I282" s="101"/>
      <c r="J282" s="101" t="s">
        <v>409</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150</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25">
      <c r="A283" s="104"/>
      <c r="B283" s="97"/>
      <c r="C283" s="17"/>
      <c r="D283" s="17"/>
      <c r="E283" s="17"/>
      <c r="F283" s="13"/>
      <c r="G283" s="88"/>
      <c r="H283" s="88"/>
      <c r="I283" s="101" t="s">
        <v>819</v>
      </c>
      <c r="J283" s="101" t="s">
        <v>400</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398</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25">
      <c r="A284" s="104"/>
      <c r="B284" s="97"/>
      <c r="C284" s="17"/>
      <c r="D284" s="17"/>
      <c r="E284" s="17"/>
      <c r="F284" s="13"/>
      <c r="G284" s="88"/>
      <c r="H284" s="88"/>
      <c r="I284" s="101"/>
      <c r="J284" s="101" t="s">
        <v>401</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142</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25">
      <c r="A285" s="104"/>
      <c r="B285" s="97"/>
      <c r="C285" s="17"/>
      <c r="D285" s="17"/>
      <c r="E285" s="17"/>
      <c r="F285" s="13"/>
      <c r="G285" s="88"/>
      <c r="H285" s="88"/>
      <c r="I285" s="101"/>
      <c r="J285" s="101" t="s">
        <v>402</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143</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25">
      <c r="A286" s="104"/>
      <c r="B286" s="97"/>
      <c r="C286" s="17"/>
      <c r="D286" s="17"/>
      <c r="E286" s="17"/>
      <c r="F286" s="13"/>
      <c r="G286" s="88"/>
      <c r="H286" s="88"/>
      <c r="I286" s="101"/>
      <c r="J286" s="101" t="s">
        <v>403</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144</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25">
      <c r="A287" s="104"/>
      <c r="B287" s="97"/>
      <c r="C287" s="17"/>
      <c r="D287" s="17"/>
      <c r="E287" s="17"/>
      <c r="F287" s="13"/>
      <c r="G287" s="88"/>
      <c r="H287" s="88"/>
      <c r="I287" s="101"/>
      <c r="J287" s="101" t="s">
        <v>404</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145</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25">
      <c r="A288" s="104"/>
      <c r="B288" s="97"/>
      <c r="C288" s="17"/>
      <c r="D288" s="17"/>
      <c r="E288" s="17"/>
      <c r="F288" s="13"/>
      <c r="G288" s="88"/>
      <c r="H288" s="88"/>
      <c r="I288" s="101"/>
      <c r="J288" s="101" t="s">
        <v>405</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146</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25">
      <c r="A289" s="104"/>
      <c r="B289" s="97"/>
      <c r="C289" s="17"/>
      <c r="D289" s="17"/>
      <c r="E289" s="17"/>
      <c r="F289" s="13"/>
      <c r="G289" s="88"/>
      <c r="H289" s="88"/>
      <c r="I289" s="101"/>
      <c r="J289" s="101" t="s">
        <v>406</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147</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25">
      <c r="A290" s="104"/>
      <c r="B290" s="97"/>
      <c r="C290" s="17"/>
      <c r="D290" s="17"/>
      <c r="E290" s="17"/>
      <c r="F290" s="13"/>
      <c r="G290" s="88"/>
      <c r="H290" s="88"/>
      <c r="I290" s="101"/>
      <c r="J290" s="101" t="s">
        <v>407</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148</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25">
      <c r="A291" s="104"/>
      <c r="B291" s="97"/>
      <c r="C291" s="17"/>
      <c r="D291" s="17"/>
      <c r="E291" s="17"/>
      <c r="F291" s="13"/>
      <c r="G291" s="88"/>
      <c r="H291" s="88"/>
      <c r="I291" s="101"/>
      <c r="J291" s="101" t="s">
        <v>408</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149</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5" hidden="1" outlineLevel="2" x14ac:dyDescent="0.25">
      <c r="A292" s="104"/>
      <c r="B292" s="97"/>
      <c r="C292" s="17"/>
      <c r="D292" s="17"/>
      <c r="E292" s="17"/>
      <c r="F292" s="13"/>
      <c r="G292" s="88"/>
      <c r="H292" s="88"/>
      <c r="I292" s="101"/>
      <c r="J292" s="101" t="s">
        <v>409</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150</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5" outlineLevel="1" collapsed="1" x14ac:dyDescent="0.25">
      <c r="A293" s="104"/>
      <c r="B293" s="97"/>
      <c r="C293" s="12" t="s">
        <v>124</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2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126</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2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2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0999999999999996" customHeight="1" outlineLevel="1" collapsed="1" thickBot="1" x14ac:dyDescent="0.3">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0999999999999996" customHeight="1" outlineLevel="1" x14ac:dyDescent="0.2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25">
      <c r="A299" s="104"/>
      <c r="B299" s="97"/>
      <c r="C299" s="12"/>
      <c r="D299" s="12">
        <v>0</v>
      </c>
      <c r="E299" s="12" t="s">
        <v>1</v>
      </c>
      <c r="F299" s="71"/>
      <c r="G299" s="72" t="s">
        <v>336</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25">
      <c r="A300" s="104"/>
      <c r="B300" s="97"/>
      <c r="C300" s="12"/>
      <c r="D300" s="12"/>
      <c r="E300" s="17"/>
      <c r="F300" s="75"/>
      <c r="G300" s="76" t="s">
        <v>176</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2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2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25">
      <c r="A303" s="104"/>
      <c r="B303" s="97"/>
      <c r="C303" s="17"/>
      <c r="D303" s="17"/>
      <c r="E303" s="17"/>
      <c r="F303" s="17"/>
      <c r="G303" s="22"/>
      <c r="H303" s="22"/>
      <c r="I303" s="22"/>
      <c r="J303" s="22"/>
      <c r="K303" s="128" t="s">
        <v>177</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2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25">
      <c r="A305" s="104"/>
      <c r="B305" s="97"/>
      <c r="C305" s="17"/>
      <c r="D305" s="17"/>
      <c r="E305" s="17"/>
      <c r="F305" s="17"/>
      <c r="G305" s="23"/>
      <c r="H305" s="23"/>
      <c r="I305" s="23" t="s">
        <v>474</v>
      </c>
      <c r="J305" s="23"/>
      <c r="K305" s="100" t="s">
        <v>180</v>
      </c>
      <c r="L305" s="100"/>
      <c r="M305" s="23"/>
      <c r="N305" s="23"/>
      <c r="O305" s="23"/>
      <c r="P305" s="23"/>
      <c r="Q305" s="23"/>
      <c r="R305" s="23"/>
      <c r="S305" s="23"/>
      <c r="T305" s="23"/>
      <c r="U305" s="23"/>
      <c r="V305" s="100" t="s">
        <v>181</v>
      </c>
      <c r="W305" s="100"/>
      <c r="X305" s="23"/>
      <c r="Y305" s="23"/>
      <c r="Z305" s="23"/>
      <c r="AA305" s="23"/>
      <c r="AB305" s="23"/>
      <c r="AC305" s="23"/>
      <c r="AD305" s="23"/>
      <c r="AE305" s="100" t="s">
        <v>396</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25">
      <c r="A306" s="104"/>
      <c r="B306" s="97"/>
      <c r="C306" s="17"/>
      <c r="D306" s="17"/>
      <c r="E306" s="17"/>
      <c r="F306" s="17"/>
      <c r="G306" s="23"/>
      <c r="H306" s="23"/>
      <c r="I306" s="23"/>
      <c r="J306" s="23"/>
      <c r="K306" s="23" t="s">
        <v>390</v>
      </c>
      <c r="L306" s="23" t="s">
        <v>391</v>
      </c>
      <c r="M306" s="23" t="s">
        <v>393</v>
      </c>
      <c r="N306" s="23" t="s">
        <v>394</v>
      </c>
      <c r="O306" s="23" t="s">
        <v>395</v>
      </c>
      <c r="P306" s="23" t="s">
        <v>397</v>
      </c>
      <c r="Q306" s="23" t="s">
        <v>909</v>
      </c>
      <c r="R306" s="23" t="s">
        <v>910</v>
      </c>
      <c r="S306" s="23" t="s">
        <v>1201</v>
      </c>
      <c r="T306" s="23"/>
      <c r="U306" s="23"/>
      <c r="V306" s="23" t="s">
        <v>390</v>
      </c>
      <c r="W306" s="23" t="s">
        <v>391</v>
      </c>
      <c r="X306" s="23" t="s">
        <v>393</v>
      </c>
      <c r="Y306" s="23" t="s">
        <v>394</v>
      </c>
      <c r="Z306" s="23" t="s">
        <v>395</v>
      </c>
      <c r="AA306" s="23" t="s">
        <v>397</v>
      </c>
      <c r="AB306" s="23" t="s">
        <v>909</v>
      </c>
      <c r="AC306" s="23" t="s">
        <v>910</v>
      </c>
      <c r="AD306" s="23" t="s">
        <v>1201</v>
      </c>
      <c r="AE306" s="23" t="s">
        <v>395</v>
      </c>
      <c r="AF306" s="23" t="s">
        <v>395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25">
      <c r="A307" s="104"/>
      <c r="B307" s="97"/>
      <c r="C307" s="17"/>
      <c r="D307" s="17"/>
      <c r="E307" s="17"/>
      <c r="F307" s="13"/>
      <c r="G307" s="88"/>
      <c r="H307" s="88"/>
      <c r="I307" s="101" t="s">
        <v>844</v>
      </c>
      <c r="J307" s="101" t="s">
        <v>398</v>
      </c>
      <c r="K307" s="130">
        <v>100</v>
      </c>
      <c r="L307" s="130">
        <v>100</v>
      </c>
      <c r="M307" s="130">
        <v>100</v>
      </c>
      <c r="N307" s="130">
        <v>100</v>
      </c>
      <c r="O307" s="130">
        <v>100</v>
      </c>
      <c r="P307" s="130">
        <v>100</v>
      </c>
      <c r="Q307" s="130">
        <v>100</v>
      </c>
      <c r="R307" s="130">
        <v>100</v>
      </c>
      <c r="S307" s="130">
        <v>100</v>
      </c>
      <c r="T307" s="88"/>
      <c r="U307" s="101" t="s">
        <v>398</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25">
      <c r="A308" s="104"/>
      <c r="B308" s="97"/>
      <c r="C308" s="17"/>
      <c r="D308" s="17"/>
      <c r="E308" s="17"/>
      <c r="F308" s="13"/>
      <c r="G308" s="88"/>
      <c r="H308" s="88"/>
      <c r="I308" s="101"/>
      <c r="J308" s="101" t="s">
        <v>142</v>
      </c>
      <c r="K308" s="130">
        <v>5</v>
      </c>
      <c r="L308" s="130">
        <v>93</v>
      </c>
      <c r="M308" s="130">
        <v>411</v>
      </c>
      <c r="N308" s="130">
        <v>137</v>
      </c>
      <c r="O308" s="130">
        <v>315</v>
      </c>
      <c r="P308" s="130">
        <v>589</v>
      </c>
      <c r="Q308" s="130">
        <v>357</v>
      </c>
      <c r="R308" s="130">
        <v>356</v>
      </c>
      <c r="S308" s="130">
        <f>O308*T193</f>
        <v>283.5</v>
      </c>
      <c r="T308" s="88"/>
      <c r="U308" s="101" t="s">
        <v>142</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25">
      <c r="A309" s="104"/>
      <c r="B309" s="97"/>
      <c r="C309" s="17"/>
      <c r="D309" s="17"/>
      <c r="E309" s="17"/>
      <c r="F309" s="13"/>
      <c r="G309" s="88"/>
      <c r="H309" s="88"/>
      <c r="I309" s="101"/>
      <c r="J309" s="101" t="s">
        <v>143</v>
      </c>
      <c r="K309" s="130">
        <v>37</v>
      </c>
      <c r="L309" s="130">
        <v>288</v>
      </c>
      <c r="M309" s="130">
        <v>873</v>
      </c>
      <c r="N309" s="130">
        <v>410</v>
      </c>
      <c r="O309" s="130">
        <v>739</v>
      </c>
      <c r="P309" s="130">
        <v>700</v>
      </c>
      <c r="Q309" s="130">
        <v>763</v>
      </c>
      <c r="R309" s="130">
        <v>762</v>
      </c>
      <c r="S309" s="130">
        <f t="shared" ref="S309:S311" si="43">O309*T194</f>
        <v>554.25</v>
      </c>
      <c r="T309" s="88"/>
      <c r="U309" s="101" t="s">
        <v>143</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25">
      <c r="A310" s="104"/>
      <c r="B310" s="97"/>
      <c r="C310" s="17"/>
      <c r="D310" s="17"/>
      <c r="E310" s="17"/>
      <c r="F310" s="13"/>
      <c r="G310" s="88"/>
      <c r="H310" s="88"/>
      <c r="I310" s="101"/>
      <c r="J310" s="101" t="s">
        <v>144</v>
      </c>
      <c r="K310" s="130">
        <v>261</v>
      </c>
      <c r="L310" s="130">
        <v>987</v>
      </c>
      <c r="M310" s="130">
        <v>1800</v>
      </c>
      <c r="N310" s="130">
        <v>1279</v>
      </c>
      <c r="O310" s="130">
        <v>1822</v>
      </c>
      <c r="P310" s="130">
        <v>2000</v>
      </c>
      <c r="Q310" s="130">
        <v>1680</v>
      </c>
      <c r="R310" s="130">
        <v>1680</v>
      </c>
      <c r="S310" s="130">
        <f t="shared" si="43"/>
        <v>1184.3</v>
      </c>
      <c r="T310" s="88"/>
      <c r="U310" s="101" t="s">
        <v>144</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25">
      <c r="A311" s="104"/>
      <c r="B311" s="97"/>
      <c r="C311" s="17"/>
      <c r="D311" s="17"/>
      <c r="E311" s="17"/>
      <c r="F311" s="13"/>
      <c r="G311" s="88"/>
      <c r="H311" s="88"/>
      <c r="I311" s="101"/>
      <c r="J311" s="101" t="s">
        <v>145</v>
      </c>
      <c r="K311" s="130">
        <v>1021</v>
      </c>
      <c r="L311" s="130">
        <v>2037</v>
      </c>
      <c r="M311" s="130">
        <v>2900</v>
      </c>
      <c r="N311" s="130">
        <v>2464</v>
      </c>
      <c r="O311" s="130">
        <v>2864</v>
      </c>
      <c r="P311" s="130">
        <v>2650</v>
      </c>
      <c r="Q311" s="130">
        <v>2600</v>
      </c>
      <c r="R311" s="130">
        <v>2500</v>
      </c>
      <c r="S311" s="130">
        <f t="shared" si="43"/>
        <v>1575.2</v>
      </c>
      <c r="T311" s="88"/>
      <c r="U311" s="101" t="s">
        <v>145</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25">
      <c r="A312" s="104"/>
      <c r="B312" s="97"/>
      <c r="C312" s="17"/>
      <c r="D312" s="17"/>
      <c r="E312" s="17"/>
      <c r="F312" s="13"/>
      <c r="G312" s="88"/>
      <c r="H312" s="88"/>
      <c r="I312" s="101"/>
      <c r="J312" s="101" t="s">
        <v>146</v>
      </c>
      <c r="K312" s="130">
        <v>100</v>
      </c>
      <c r="L312" s="130">
        <v>100</v>
      </c>
      <c r="M312" s="130">
        <v>100</v>
      </c>
      <c r="N312" s="130">
        <v>100</v>
      </c>
      <c r="O312" s="130">
        <v>100</v>
      </c>
      <c r="P312" s="130">
        <v>100</v>
      </c>
      <c r="Q312" s="130">
        <v>100</v>
      </c>
      <c r="R312" s="130">
        <v>100</v>
      </c>
      <c r="S312" s="130">
        <v>100</v>
      </c>
      <c r="T312" s="88"/>
      <c r="U312" s="101" t="s">
        <v>146</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25">
      <c r="A313" s="104"/>
      <c r="B313" s="97"/>
      <c r="C313" s="17"/>
      <c r="D313" s="17"/>
      <c r="E313" s="17"/>
      <c r="F313" s="13"/>
      <c r="G313" s="88"/>
      <c r="H313" s="88"/>
      <c r="I313" s="101"/>
      <c r="J313" s="101" t="s">
        <v>147</v>
      </c>
      <c r="K313" s="130">
        <v>100</v>
      </c>
      <c r="L313" s="130">
        <v>100</v>
      </c>
      <c r="M313" s="130">
        <v>100</v>
      </c>
      <c r="N313" s="130">
        <v>100</v>
      </c>
      <c r="O313" s="130">
        <v>100</v>
      </c>
      <c r="P313" s="130">
        <v>100</v>
      </c>
      <c r="Q313" s="130">
        <v>100</v>
      </c>
      <c r="R313" s="130">
        <v>100</v>
      </c>
      <c r="S313" s="130">
        <v>100</v>
      </c>
      <c r="T313" s="88"/>
      <c r="U313" s="101" t="s">
        <v>147</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25">
      <c r="A314" s="104"/>
      <c r="B314" s="97"/>
      <c r="C314" s="17"/>
      <c r="D314" s="17"/>
      <c r="E314" s="17"/>
      <c r="F314" s="13"/>
      <c r="G314" s="88"/>
      <c r="H314" s="88"/>
      <c r="I314" s="101"/>
      <c r="J314" s="101" t="s">
        <v>148</v>
      </c>
      <c r="K314" s="130">
        <v>100</v>
      </c>
      <c r="L314" s="130">
        <v>100</v>
      </c>
      <c r="M314" s="130">
        <v>100</v>
      </c>
      <c r="N314" s="130">
        <v>100</v>
      </c>
      <c r="O314" s="130">
        <v>100</v>
      </c>
      <c r="P314" s="130">
        <v>100</v>
      </c>
      <c r="Q314" s="130">
        <v>100</v>
      </c>
      <c r="R314" s="130">
        <v>100</v>
      </c>
      <c r="S314" s="130">
        <v>100</v>
      </c>
      <c r="T314" s="88"/>
      <c r="U314" s="101" t="s">
        <v>148</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25">
      <c r="A315" s="104"/>
      <c r="B315" s="97"/>
      <c r="C315" s="17"/>
      <c r="D315" s="17"/>
      <c r="E315" s="17"/>
      <c r="F315" s="13"/>
      <c r="G315" s="88"/>
      <c r="H315" s="88"/>
      <c r="I315" s="101"/>
      <c r="J315" s="101" t="s">
        <v>149</v>
      </c>
      <c r="K315" s="130">
        <v>100</v>
      </c>
      <c r="L315" s="130">
        <v>100</v>
      </c>
      <c r="M315" s="130">
        <v>100</v>
      </c>
      <c r="N315" s="130">
        <v>100</v>
      </c>
      <c r="O315" s="130">
        <v>100</v>
      </c>
      <c r="P315" s="130">
        <v>100</v>
      </c>
      <c r="Q315" s="130">
        <v>100</v>
      </c>
      <c r="R315" s="130">
        <v>100</v>
      </c>
      <c r="S315" s="130">
        <v>100</v>
      </c>
      <c r="T315" s="88"/>
      <c r="U315" s="101" t="s">
        <v>149</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25">
      <c r="A316" s="104"/>
      <c r="B316" s="97"/>
      <c r="C316" s="17"/>
      <c r="D316" s="17"/>
      <c r="E316" s="17"/>
      <c r="F316" s="13"/>
      <c r="G316" s="88"/>
      <c r="H316" s="88"/>
      <c r="I316" s="101"/>
      <c r="J316" s="101" t="s">
        <v>150</v>
      </c>
      <c r="K316" s="130">
        <v>100</v>
      </c>
      <c r="L316" s="130">
        <v>100</v>
      </c>
      <c r="M316" s="130">
        <v>100</v>
      </c>
      <c r="N316" s="130">
        <v>100</v>
      </c>
      <c r="O316" s="130">
        <v>100</v>
      </c>
      <c r="P316" s="130">
        <v>100</v>
      </c>
      <c r="Q316" s="130">
        <v>100</v>
      </c>
      <c r="R316" s="130">
        <v>100</v>
      </c>
      <c r="S316" s="130">
        <v>100</v>
      </c>
      <c r="T316" s="88"/>
      <c r="U316" s="101" t="s">
        <v>150</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25">
      <c r="A317" s="104"/>
      <c r="B317" s="97"/>
      <c r="C317" s="17"/>
      <c r="D317" s="17"/>
      <c r="E317" s="17"/>
      <c r="F317" s="13"/>
      <c r="G317" s="88"/>
      <c r="H317" s="88"/>
      <c r="I317" s="101" t="s">
        <v>413</v>
      </c>
      <c r="J317" s="101" t="s">
        <v>398</v>
      </c>
      <c r="K317" s="130">
        <v>200</v>
      </c>
      <c r="L317" s="130">
        <v>300</v>
      </c>
      <c r="M317" s="130">
        <v>300</v>
      </c>
      <c r="N317" s="244">
        <f t="shared" ref="N317:N380" si="45">$O317</f>
        <v>400</v>
      </c>
      <c r="O317" s="130">
        <v>400</v>
      </c>
      <c r="P317" s="130">
        <v>0</v>
      </c>
      <c r="Q317" s="130">
        <v>0</v>
      </c>
      <c r="R317" s="130">
        <v>0</v>
      </c>
      <c r="S317" s="130">
        <v>0</v>
      </c>
      <c r="T317" s="88"/>
      <c r="U317" s="101" t="s">
        <v>398</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25">
      <c r="A318" s="104"/>
      <c r="B318" s="97"/>
      <c r="C318" s="17"/>
      <c r="D318" s="17"/>
      <c r="E318" s="17"/>
      <c r="F318" s="13"/>
      <c r="G318" s="88"/>
      <c r="H318" s="88"/>
      <c r="I318" s="101"/>
      <c r="J318" s="101" t="s">
        <v>142</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142</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25">
      <c r="A319" s="104"/>
      <c r="B319" s="97"/>
      <c r="C319" s="17"/>
      <c r="D319" s="17"/>
      <c r="E319" s="17"/>
      <c r="F319" s="13"/>
      <c r="G319" s="88"/>
      <c r="H319" s="88"/>
      <c r="I319" s="101"/>
      <c r="J319" s="101" t="s">
        <v>143</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143</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25">
      <c r="A320" s="104"/>
      <c r="B320" s="97"/>
      <c r="C320" s="17"/>
      <c r="D320" s="17"/>
      <c r="E320" s="17"/>
      <c r="F320" s="13"/>
      <c r="G320" s="88"/>
      <c r="H320" s="88"/>
      <c r="I320" s="101"/>
      <c r="J320" s="101" t="s">
        <v>144</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144</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25">
      <c r="A321" s="104"/>
      <c r="B321" s="97"/>
      <c r="C321" s="17"/>
      <c r="D321" s="17"/>
      <c r="E321" s="17"/>
      <c r="F321" s="13"/>
      <c r="G321" s="88"/>
      <c r="H321" s="88"/>
      <c r="I321" s="101"/>
      <c r="J321" s="101" t="s">
        <v>145</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145</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25">
      <c r="A322" s="104"/>
      <c r="B322" s="97"/>
      <c r="C322" s="17"/>
      <c r="D322" s="17"/>
      <c r="E322" s="17"/>
      <c r="F322" s="13"/>
      <c r="G322" s="88"/>
      <c r="H322" s="88"/>
      <c r="I322" s="101"/>
      <c r="J322" s="101" t="s">
        <v>146</v>
      </c>
      <c r="K322" s="244">
        <f t="shared" si="48"/>
        <v>100</v>
      </c>
      <c r="L322" s="244">
        <f t="shared" si="48"/>
        <v>100</v>
      </c>
      <c r="M322" s="244">
        <f t="shared" si="48"/>
        <v>100</v>
      </c>
      <c r="N322" s="244">
        <f t="shared" si="45"/>
        <v>100</v>
      </c>
      <c r="O322" s="130">
        <v>100</v>
      </c>
      <c r="P322" s="130">
        <v>0</v>
      </c>
      <c r="Q322" s="130">
        <v>0</v>
      </c>
      <c r="R322" s="130">
        <v>0</v>
      </c>
      <c r="S322" s="130">
        <v>0</v>
      </c>
      <c r="T322" s="88"/>
      <c r="U322" s="101" t="s">
        <v>146</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25">
      <c r="A323" s="104"/>
      <c r="B323" s="97"/>
      <c r="C323" s="17"/>
      <c r="D323" s="17"/>
      <c r="E323" s="17"/>
      <c r="F323" s="13"/>
      <c r="G323" s="88"/>
      <c r="H323" s="88"/>
      <c r="I323" s="101"/>
      <c r="J323" s="101" t="s">
        <v>147</v>
      </c>
      <c r="K323" s="244">
        <f t="shared" si="48"/>
        <v>100</v>
      </c>
      <c r="L323" s="244">
        <f t="shared" si="48"/>
        <v>100</v>
      </c>
      <c r="M323" s="244">
        <f t="shared" si="48"/>
        <v>100</v>
      </c>
      <c r="N323" s="244">
        <f t="shared" si="45"/>
        <v>100</v>
      </c>
      <c r="O323" s="130">
        <v>100</v>
      </c>
      <c r="P323" s="130">
        <v>0</v>
      </c>
      <c r="Q323" s="130">
        <v>0</v>
      </c>
      <c r="R323" s="130">
        <v>0</v>
      </c>
      <c r="S323" s="130">
        <v>0</v>
      </c>
      <c r="T323" s="88"/>
      <c r="U323" s="101" t="s">
        <v>147</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25">
      <c r="A324" s="104"/>
      <c r="B324" s="97"/>
      <c r="C324" s="17"/>
      <c r="D324" s="17"/>
      <c r="E324" s="17"/>
      <c r="F324" s="13"/>
      <c r="G324" s="88"/>
      <c r="H324" s="88"/>
      <c r="I324" s="101"/>
      <c r="J324" s="101" t="s">
        <v>148</v>
      </c>
      <c r="K324" s="244">
        <f t="shared" si="48"/>
        <v>100</v>
      </c>
      <c r="L324" s="244">
        <f t="shared" si="48"/>
        <v>100</v>
      </c>
      <c r="M324" s="244">
        <f t="shared" si="48"/>
        <v>100</v>
      </c>
      <c r="N324" s="244">
        <f t="shared" si="45"/>
        <v>100</v>
      </c>
      <c r="O324" s="130">
        <v>100</v>
      </c>
      <c r="P324" s="130">
        <v>0</v>
      </c>
      <c r="Q324" s="130">
        <v>0</v>
      </c>
      <c r="R324" s="130">
        <v>0</v>
      </c>
      <c r="S324" s="130">
        <v>0</v>
      </c>
      <c r="T324" s="88"/>
      <c r="U324" s="101" t="s">
        <v>148</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25">
      <c r="A325" s="104"/>
      <c r="B325" s="97"/>
      <c r="C325" s="17"/>
      <c r="D325" s="17"/>
      <c r="E325" s="17"/>
      <c r="F325" s="13"/>
      <c r="G325" s="88"/>
      <c r="H325" s="88"/>
      <c r="I325" s="101"/>
      <c r="J325" s="101" t="s">
        <v>149</v>
      </c>
      <c r="K325" s="244">
        <f t="shared" si="48"/>
        <v>100</v>
      </c>
      <c r="L325" s="244">
        <f t="shared" si="48"/>
        <v>100</v>
      </c>
      <c r="M325" s="244">
        <f t="shared" si="48"/>
        <v>100</v>
      </c>
      <c r="N325" s="244">
        <f t="shared" si="45"/>
        <v>100</v>
      </c>
      <c r="O325" s="130">
        <v>100</v>
      </c>
      <c r="P325" s="130">
        <v>0</v>
      </c>
      <c r="Q325" s="130">
        <v>0</v>
      </c>
      <c r="R325" s="130">
        <v>0</v>
      </c>
      <c r="S325" s="130">
        <v>0</v>
      </c>
      <c r="T325" s="88"/>
      <c r="U325" s="101" t="s">
        <v>149</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25">
      <c r="A326" s="104"/>
      <c r="B326" s="97"/>
      <c r="C326" s="17"/>
      <c r="D326" s="17"/>
      <c r="E326" s="17"/>
      <c r="F326" s="13"/>
      <c r="G326" s="88"/>
      <c r="H326" s="88"/>
      <c r="I326" s="101"/>
      <c r="J326" s="101" t="s">
        <v>150</v>
      </c>
      <c r="K326" s="244">
        <f t="shared" si="48"/>
        <v>100</v>
      </c>
      <c r="L326" s="244">
        <f t="shared" si="48"/>
        <v>100</v>
      </c>
      <c r="M326" s="244">
        <f t="shared" si="48"/>
        <v>100</v>
      </c>
      <c r="N326" s="244">
        <f t="shared" si="45"/>
        <v>100</v>
      </c>
      <c r="O326" s="130">
        <v>100</v>
      </c>
      <c r="P326" s="130">
        <v>0</v>
      </c>
      <c r="Q326" s="130">
        <v>0</v>
      </c>
      <c r="R326" s="130">
        <v>0</v>
      </c>
      <c r="S326" s="130">
        <v>0</v>
      </c>
      <c r="T326" s="88"/>
      <c r="U326" s="101" t="s">
        <v>150</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25">
      <c r="A327" s="104"/>
      <c r="B327" s="97"/>
      <c r="C327" s="17"/>
      <c r="D327" s="17"/>
      <c r="E327" s="17"/>
      <c r="F327" s="13"/>
      <c r="G327" s="88"/>
      <c r="H327" s="88"/>
      <c r="I327" s="101" t="s">
        <v>812</v>
      </c>
      <c r="J327" s="101" t="s">
        <v>398</v>
      </c>
      <c r="K327" s="130">
        <v>200</v>
      </c>
      <c r="L327" s="130">
        <v>300</v>
      </c>
      <c r="M327" s="130">
        <v>300</v>
      </c>
      <c r="N327" s="244">
        <f t="shared" si="45"/>
        <v>400</v>
      </c>
      <c r="O327" s="130">
        <v>400</v>
      </c>
      <c r="P327" s="130">
        <v>0</v>
      </c>
      <c r="Q327" s="130">
        <v>0</v>
      </c>
      <c r="R327" s="130">
        <v>0</v>
      </c>
      <c r="S327" s="130">
        <v>0</v>
      </c>
      <c r="T327" s="88"/>
      <c r="U327" s="101" t="s">
        <v>398</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25">
      <c r="A328" s="104"/>
      <c r="B328" s="97"/>
      <c r="C328" s="17"/>
      <c r="D328" s="17"/>
      <c r="E328" s="17"/>
      <c r="F328" s="13"/>
      <c r="G328" s="88"/>
      <c r="H328" s="88"/>
      <c r="I328" s="101"/>
      <c r="J328" s="101" t="s">
        <v>142</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142</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25">
      <c r="A329" s="104"/>
      <c r="B329" s="97"/>
      <c r="C329" s="17"/>
      <c r="D329" s="17"/>
      <c r="E329" s="17"/>
      <c r="F329" s="13"/>
      <c r="G329" s="88"/>
      <c r="H329" s="88"/>
      <c r="I329" s="101"/>
      <c r="J329" s="101" t="s">
        <v>143</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143</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25">
      <c r="A330" s="104"/>
      <c r="B330" s="97"/>
      <c r="C330" s="17"/>
      <c r="D330" s="17"/>
      <c r="E330" s="17"/>
      <c r="F330" s="13"/>
      <c r="G330" s="88"/>
      <c r="H330" s="88"/>
      <c r="I330" s="101"/>
      <c r="J330" s="101" t="s">
        <v>144</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144</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25">
      <c r="A331" s="104"/>
      <c r="B331" s="97"/>
      <c r="C331" s="17"/>
      <c r="D331" s="17"/>
      <c r="E331" s="17"/>
      <c r="F331" s="13"/>
      <c r="G331" s="88"/>
      <c r="H331" s="88"/>
      <c r="I331" s="101"/>
      <c r="J331" s="101" t="s">
        <v>145</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145</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25">
      <c r="A332" s="104"/>
      <c r="B332" s="97"/>
      <c r="C332" s="17"/>
      <c r="D332" s="17"/>
      <c r="E332" s="17"/>
      <c r="F332" s="13"/>
      <c r="G332" s="88"/>
      <c r="H332" s="88"/>
      <c r="I332" s="101"/>
      <c r="J332" s="101" t="s">
        <v>146</v>
      </c>
      <c r="K332" s="244">
        <f t="shared" si="51"/>
        <v>100</v>
      </c>
      <c r="L332" s="244">
        <f t="shared" si="51"/>
        <v>100</v>
      </c>
      <c r="M332" s="244">
        <f t="shared" si="51"/>
        <v>100</v>
      </c>
      <c r="N332" s="244">
        <f t="shared" si="45"/>
        <v>100</v>
      </c>
      <c r="O332" s="130">
        <v>100</v>
      </c>
      <c r="P332" s="130">
        <v>0</v>
      </c>
      <c r="Q332" s="130">
        <v>0</v>
      </c>
      <c r="R332" s="130">
        <v>0</v>
      </c>
      <c r="S332" s="130">
        <v>0</v>
      </c>
      <c r="T332" s="88"/>
      <c r="U332" s="101" t="s">
        <v>146</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25">
      <c r="A333" s="104"/>
      <c r="B333" s="97"/>
      <c r="C333" s="17"/>
      <c r="D333" s="17"/>
      <c r="E333" s="17"/>
      <c r="F333" s="13"/>
      <c r="G333" s="88"/>
      <c r="H333" s="88"/>
      <c r="I333" s="101"/>
      <c r="J333" s="101" t="s">
        <v>147</v>
      </c>
      <c r="K333" s="244">
        <f t="shared" si="51"/>
        <v>100</v>
      </c>
      <c r="L333" s="244">
        <f t="shared" si="51"/>
        <v>100</v>
      </c>
      <c r="M333" s="244">
        <f t="shared" si="51"/>
        <v>100</v>
      </c>
      <c r="N333" s="244">
        <f t="shared" si="45"/>
        <v>100</v>
      </c>
      <c r="O333" s="130">
        <v>100</v>
      </c>
      <c r="P333" s="130">
        <v>0</v>
      </c>
      <c r="Q333" s="130">
        <v>0</v>
      </c>
      <c r="R333" s="130">
        <v>0</v>
      </c>
      <c r="S333" s="130">
        <v>0</v>
      </c>
      <c r="T333" s="88"/>
      <c r="U333" s="101" t="s">
        <v>147</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25">
      <c r="A334" s="104"/>
      <c r="B334" s="97"/>
      <c r="C334" s="17"/>
      <c r="D334" s="17"/>
      <c r="E334" s="17"/>
      <c r="F334" s="13"/>
      <c r="G334" s="88"/>
      <c r="H334" s="88"/>
      <c r="I334" s="101"/>
      <c r="J334" s="101" t="s">
        <v>148</v>
      </c>
      <c r="K334" s="244">
        <f t="shared" si="51"/>
        <v>100</v>
      </c>
      <c r="L334" s="244">
        <f t="shared" si="51"/>
        <v>100</v>
      </c>
      <c r="M334" s="244">
        <f t="shared" si="51"/>
        <v>100</v>
      </c>
      <c r="N334" s="244">
        <f t="shared" si="45"/>
        <v>100</v>
      </c>
      <c r="O334" s="130">
        <v>100</v>
      </c>
      <c r="P334" s="130">
        <v>0</v>
      </c>
      <c r="Q334" s="130">
        <v>0</v>
      </c>
      <c r="R334" s="130">
        <v>0</v>
      </c>
      <c r="S334" s="130">
        <v>0</v>
      </c>
      <c r="T334" s="88"/>
      <c r="U334" s="101" t="s">
        <v>148</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25">
      <c r="A335" s="104"/>
      <c r="B335" s="97"/>
      <c r="C335" s="17"/>
      <c r="D335" s="17"/>
      <c r="E335" s="17"/>
      <c r="F335" s="13"/>
      <c r="G335" s="88"/>
      <c r="H335" s="88"/>
      <c r="I335" s="101"/>
      <c r="J335" s="101" t="s">
        <v>149</v>
      </c>
      <c r="K335" s="244">
        <f t="shared" si="51"/>
        <v>100</v>
      </c>
      <c r="L335" s="244">
        <f t="shared" si="51"/>
        <v>100</v>
      </c>
      <c r="M335" s="244">
        <f t="shared" si="51"/>
        <v>100</v>
      </c>
      <c r="N335" s="244">
        <f t="shared" si="45"/>
        <v>100</v>
      </c>
      <c r="O335" s="130">
        <v>100</v>
      </c>
      <c r="P335" s="130">
        <v>0</v>
      </c>
      <c r="Q335" s="130">
        <v>0</v>
      </c>
      <c r="R335" s="130">
        <v>0</v>
      </c>
      <c r="S335" s="130">
        <v>0</v>
      </c>
      <c r="T335" s="88"/>
      <c r="U335" s="101" t="s">
        <v>149</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25">
      <c r="A336" s="104"/>
      <c r="B336" s="97"/>
      <c r="C336" s="17"/>
      <c r="D336" s="17"/>
      <c r="E336" s="17"/>
      <c r="F336" s="13"/>
      <c r="G336" s="88"/>
      <c r="H336" s="88"/>
      <c r="I336" s="101"/>
      <c r="J336" s="101" t="s">
        <v>150</v>
      </c>
      <c r="K336" s="244">
        <f t="shared" si="51"/>
        <v>100</v>
      </c>
      <c r="L336" s="244">
        <f t="shared" si="51"/>
        <v>100</v>
      </c>
      <c r="M336" s="244">
        <f t="shared" si="51"/>
        <v>100</v>
      </c>
      <c r="N336" s="244">
        <f t="shared" si="45"/>
        <v>100</v>
      </c>
      <c r="O336" s="130">
        <v>100</v>
      </c>
      <c r="P336" s="130">
        <v>0</v>
      </c>
      <c r="Q336" s="130">
        <v>0</v>
      </c>
      <c r="R336" s="130">
        <v>0</v>
      </c>
      <c r="S336" s="130">
        <v>0</v>
      </c>
      <c r="T336" s="88"/>
      <c r="U336" s="101" t="s">
        <v>150</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25">
      <c r="A337" s="104"/>
      <c r="B337" s="97"/>
      <c r="C337" s="17"/>
      <c r="D337" s="17"/>
      <c r="E337" s="17"/>
      <c r="F337" s="13"/>
      <c r="G337" s="88"/>
      <c r="H337" s="88"/>
      <c r="I337" s="101" t="s">
        <v>813</v>
      </c>
      <c r="J337" s="101" t="s">
        <v>398</v>
      </c>
      <c r="K337" s="130">
        <v>200</v>
      </c>
      <c r="L337" s="130">
        <v>300</v>
      </c>
      <c r="M337" s="130">
        <v>300</v>
      </c>
      <c r="N337" s="244">
        <f t="shared" si="45"/>
        <v>400</v>
      </c>
      <c r="O337" s="130">
        <v>400</v>
      </c>
      <c r="P337" s="130">
        <v>0</v>
      </c>
      <c r="Q337" s="130">
        <v>0</v>
      </c>
      <c r="R337" s="130">
        <v>0</v>
      </c>
      <c r="S337" s="130">
        <v>0</v>
      </c>
      <c r="T337" s="88"/>
      <c r="U337" s="101" t="s">
        <v>398</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25">
      <c r="A338" s="104"/>
      <c r="B338" s="97"/>
      <c r="C338" s="17"/>
      <c r="D338" s="17"/>
      <c r="E338" s="17"/>
      <c r="F338" s="13"/>
      <c r="G338" s="88"/>
      <c r="H338" s="88"/>
      <c r="I338" s="101"/>
      <c r="J338" s="101" t="s">
        <v>142</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142</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25">
      <c r="A339" s="104"/>
      <c r="B339" s="97"/>
      <c r="C339" s="17"/>
      <c r="D339" s="17"/>
      <c r="E339" s="17"/>
      <c r="F339" s="13"/>
      <c r="G339" s="88"/>
      <c r="H339" s="88"/>
      <c r="I339" s="101"/>
      <c r="J339" s="101" t="s">
        <v>143</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143</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25">
      <c r="A340" s="104"/>
      <c r="B340" s="97"/>
      <c r="C340" s="17"/>
      <c r="D340" s="17"/>
      <c r="E340" s="17"/>
      <c r="F340" s="13"/>
      <c r="G340" s="88"/>
      <c r="H340" s="88"/>
      <c r="I340" s="101"/>
      <c r="J340" s="101" t="s">
        <v>144</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144</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25">
      <c r="A341" s="104"/>
      <c r="B341" s="97"/>
      <c r="C341" s="17"/>
      <c r="D341" s="17"/>
      <c r="E341" s="17"/>
      <c r="F341" s="13"/>
      <c r="G341" s="88"/>
      <c r="H341" s="88"/>
      <c r="I341" s="101"/>
      <c r="J341" s="101" t="s">
        <v>145</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145</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25">
      <c r="A342" s="104"/>
      <c r="B342" s="97"/>
      <c r="C342" s="17"/>
      <c r="D342" s="17"/>
      <c r="E342" s="17"/>
      <c r="F342" s="13"/>
      <c r="G342" s="88"/>
      <c r="H342" s="88"/>
      <c r="I342" s="101"/>
      <c r="J342" s="101" t="s">
        <v>146</v>
      </c>
      <c r="K342" s="244">
        <f t="shared" si="54"/>
        <v>100</v>
      </c>
      <c r="L342" s="244">
        <f t="shared" si="54"/>
        <v>100</v>
      </c>
      <c r="M342" s="244">
        <f t="shared" si="54"/>
        <v>100</v>
      </c>
      <c r="N342" s="244">
        <f t="shared" si="45"/>
        <v>100</v>
      </c>
      <c r="O342" s="130">
        <v>100</v>
      </c>
      <c r="P342" s="130">
        <v>0</v>
      </c>
      <c r="Q342" s="130">
        <v>0</v>
      </c>
      <c r="R342" s="130">
        <v>0</v>
      </c>
      <c r="S342" s="130">
        <v>0</v>
      </c>
      <c r="T342" s="88"/>
      <c r="U342" s="101" t="s">
        <v>146</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25">
      <c r="A343" s="104"/>
      <c r="B343" s="97"/>
      <c r="C343" s="17"/>
      <c r="D343" s="17"/>
      <c r="E343" s="17"/>
      <c r="F343" s="13"/>
      <c r="G343" s="88"/>
      <c r="H343" s="88"/>
      <c r="I343" s="101"/>
      <c r="J343" s="101" t="s">
        <v>147</v>
      </c>
      <c r="K343" s="244">
        <f t="shared" si="54"/>
        <v>100</v>
      </c>
      <c r="L343" s="244">
        <f t="shared" si="54"/>
        <v>100</v>
      </c>
      <c r="M343" s="244">
        <f t="shared" si="54"/>
        <v>100</v>
      </c>
      <c r="N343" s="244">
        <f t="shared" si="45"/>
        <v>100</v>
      </c>
      <c r="O343" s="130">
        <v>100</v>
      </c>
      <c r="P343" s="130">
        <v>0</v>
      </c>
      <c r="Q343" s="130">
        <v>0</v>
      </c>
      <c r="R343" s="130">
        <v>0</v>
      </c>
      <c r="S343" s="130">
        <v>0</v>
      </c>
      <c r="T343" s="88"/>
      <c r="U343" s="101" t="s">
        <v>147</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25">
      <c r="A344" s="104"/>
      <c r="B344" s="97"/>
      <c r="C344" s="17"/>
      <c r="D344" s="17"/>
      <c r="E344" s="17"/>
      <c r="F344" s="13"/>
      <c r="G344" s="88"/>
      <c r="H344" s="88"/>
      <c r="I344" s="101"/>
      <c r="J344" s="101" t="s">
        <v>148</v>
      </c>
      <c r="K344" s="244">
        <f t="shared" si="54"/>
        <v>100</v>
      </c>
      <c r="L344" s="244">
        <f t="shared" si="54"/>
        <v>100</v>
      </c>
      <c r="M344" s="244">
        <f t="shared" si="54"/>
        <v>100</v>
      </c>
      <c r="N344" s="244">
        <f t="shared" si="45"/>
        <v>100</v>
      </c>
      <c r="O344" s="130">
        <v>100</v>
      </c>
      <c r="P344" s="130">
        <v>0</v>
      </c>
      <c r="Q344" s="130">
        <v>0</v>
      </c>
      <c r="R344" s="130">
        <v>0</v>
      </c>
      <c r="S344" s="130">
        <v>0</v>
      </c>
      <c r="T344" s="88"/>
      <c r="U344" s="101" t="s">
        <v>148</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25">
      <c r="A345" s="104"/>
      <c r="B345" s="97"/>
      <c r="C345" s="17"/>
      <c r="D345" s="17"/>
      <c r="E345" s="17"/>
      <c r="F345" s="13"/>
      <c r="G345" s="88"/>
      <c r="H345" s="88"/>
      <c r="I345" s="101"/>
      <c r="J345" s="101" t="s">
        <v>149</v>
      </c>
      <c r="K345" s="244">
        <f t="shared" si="54"/>
        <v>100</v>
      </c>
      <c r="L345" s="244">
        <f t="shared" si="54"/>
        <v>100</v>
      </c>
      <c r="M345" s="244">
        <f t="shared" si="54"/>
        <v>100</v>
      </c>
      <c r="N345" s="244">
        <f t="shared" si="45"/>
        <v>100</v>
      </c>
      <c r="O345" s="130">
        <v>100</v>
      </c>
      <c r="P345" s="130">
        <v>0</v>
      </c>
      <c r="Q345" s="130">
        <v>0</v>
      </c>
      <c r="R345" s="130">
        <v>0</v>
      </c>
      <c r="S345" s="130">
        <v>0</v>
      </c>
      <c r="T345" s="88"/>
      <c r="U345" s="101" t="s">
        <v>149</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25">
      <c r="A346" s="104"/>
      <c r="B346" s="97"/>
      <c r="C346" s="17"/>
      <c r="D346" s="17"/>
      <c r="E346" s="17"/>
      <c r="F346" s="13"/>
      <c r="G346" s="88"/>
      <c r="H346" s="88"/>
      <c r="I346" s="101"/>
      <c r="J346" s="101" t="s">
        <v>150</v>
      </c>
      <c r="K346" s="244">
        <f t="shared" si="54"/>
        <v>100</v>
      </c>
      <c r="L346" s="244">
        <f t="shared" si="54"/>
        <v>100</v>
      </c>
      <c r="M346" s="244">
        <f t="shared" si="54"/>
        <v>100</v>
      </c>
      <c r="N346" s="244">
        <f t="shared" si="45"/>
        <v>100</v>
      </c>
      <c r="O346" s="130">
        <v>100</v>
      </c>
      <c r="P346" s="130">
        <v>0</v>
      </c>
      <c r="Q346" s="130">
        <v>0</v>
      </c>
      <c r="R346" s="130">
        <v>0</v>
      </c>
      <c r="S346" s="130">
        <v>0</v>
      </c>
      <c r="T346" s="88"/>
      <c r="U346" s="101" t="s">
        <v>150</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25">
      <c r="A347" s="104"/>
      <c r="B347" s="97"/>
      <c r="C347" s="17"/>
      <c r="D347" s="17"/>
      <c r="E347" s="17"/>
      <c r="F347" s="13"/>
      <c r="G347" s="88"/>
      <c r="H347" s="88"/>
      <c r="I347" s="101" t="s">
        <v>814</v>
      </c>
      <c r="J347" s="101" t="s">
        <v>398</v>
      </c>
      <c r="K347" s="130">
        <v>200</v>
      </c>
      <c r="L347" s="130">
        <v>300</v>
      </c>
      <c r="M347" s="130">
        <v>300</v>
      </c>
      <c r="N347" s="244">
        <f t="shared" si="45"/>
        <v>400</v>
      </c>
      <c r="O347" s="130">
        <v>400</v>
      </c>
      <c r="P347" s="130">
        <v>0</v>
      </c>
      <c r="Q347" s="130">
        <v>0</v>
      </c>
      <c r="R347" s="130">
        <v>0</v>
      </c>
      <c r="S347" s="130">
        <v>0</v>
      </c>
      <c r="T347" s="88"/>
      <c r="U347" s="101" t="s">
        <v>398</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25">
      <c r="A348" s="104"/>
      <c r="B348" s="97"/>
      <c r="C348" s="17"/>
      <c r="D348" s="17"/>
      <c r="E348" s="17"/>
      <c r="F348" s="13"/>
      <c r="G348" s="88"/>
      <c r="H348" s="88"/>
      <c r="I348" s="101"/>
      <c r="J348" s="101" t="s">
        <v>142</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142</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25">
      <c r="A349" s="104"/>
      <c r="B349" s="97"/>
      <c r="C349" s="17"/>
      <c r="D349" s="17"/>
      <c r="E349" s="17"/>
      <c r="F349" s="13"/>
      <c r="G349" s="88"/>
      <c r="H349" s="88"/>
      <c r="I349" s="101"/>
      <c r="J349" s="101" t="s">
        <v>143</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143</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25">
      <c r="A350" s="104"/>
      <c r="B350" s="97"/>
      <c r="C350" s="17"/>
      <c r="D350" s="17"/>
      <c r="E350" s="17"/>
      <c r="F350" s="13"/>
      <c r="G350" s="88"/>
      <c r="H350" s="88"/>
      <c r="I350" s="101"/>
      <c r="J350" s="101" t="s">
        <v>144</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144</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25">
      <c r="A351" s="104"/>
      <c r="B351" s="97"/>
      <c r="C351" s="17"/>
      <c r="D351" s="17"/>
      <c r="E351" s="17"/>
      <c r="F351" s="13"/>
      <c r="G351" s="88"/>
      <c r="H351" s="88"/>
      <c r="I351" s="101"/>
      <c r="J351" s="101" t="s">
        <v>145</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145</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25">
      <c r="A352" s="104"/>
      <c r="B352" s="97"/>
      <c r="C352" s="17"/>
      <c r="D352" s="17"/>
      <c r="E352" s="17"/>
      <c r="F352" s="13"/>
      <c r="G352" s="88"/>
      <c r="H352" s="88"/>
      <c r="I352" s="101"/>
      <c r="J352" s="101" t="s">
        <v>146</v>
      </c>
      <c r="K352" s="244">
        <f t="shared" si="57"/>
        <v>100</v>
      </c>
      <c r="L352" s="244">
        <f t="shared" si="57"/>
        <v>100</v>
      </c>
      <c r="M352" s="244">
        <f t="shared" si="57"/>
        <v>100</v>
      </c>
      <c r="N352" s="244">
        <f t="shared" si="45"/>
        <v>100</v>
      </c>
      <c r="O352" s="130">
        <v>100</v>
      </c>
      <c r="P352" s="130">
        <v>0</v>
      </c>
      <c r="Q352" s="130">
        <v>0</v>
      </c>
      <c r="R352" s="130">
        <v>0</v>
      </c>
      <c r="S352" s="130">
        <v>0</v>
      </c>
      <c r="T352" s="88"/>
      <c r="U352" s="101" t="s">
        <v>146</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25">
      <c r="A353" s="104"/>
      <c r="B353" s="97"/>
      <c r="C353" s="17"/>
      <c r="D353" s="17"/>
      <c r="E353" s="17"/>
      <c r="F353" s="13"/>
      <c r="G353" s="88"/>
      <c r="H353" s="88"/>
      <c r="I353" s="101"/>
      <c r="J353" s="101" t="s">
        <v>147</v>
      </c>
      <c r="K353" s="244">
        <f t="shared" si="57"/>
        <v>100</v>
      </c>
      <c r="L353" s="244">
        <f t="shared" si="57"/>
        <v>100</v>
      </c>
      <c r="M353" s="244">
        <f t="shared" si="57"/>
        <v>100</v>
      </c>
      <c r="N353" s="244">
        <f t="shared" si="45"/>
        <v>100</v>
      </c>
      <c r="O353" s="130">
        <v>100</v>
      </c>
      <c r="P353" s="130">
        <v>0</v>
      </c>
      <c r="Q353" s="130">
        <v>0</v>
      </c>
      <c r="R353" s="130">
        <v>0</v>
      </c>
      <c r="S353" s="130">
        <v>0</v>
      </c>
      <c r="T353" s="88"/>
      <c r="U353" s="101" t="s">
        <v>147</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25">
      <c r="A354" s="104"/>
      <c r="B354" s="97"/>
      <c r="C354" s="17"/>
      <c r="D354" s="17"/>
      <c r="E354" s="17"/>
      <c r="F354" s="13"/>
      <c r="G354" s="88"/>
      <c r="H354" s="88"/>
      <c r="I354" s="101"/>
      <c r="J354" s="101" t="s">
        <v>148</v>
      </c>
      <c r="K354" s="244">
        <f t="shared" si="57"/>
        <v>100</v>
      </c>
      <c r="L354" s="244">
        <f t="shared" si="57"/>
        <v>100</v>
      </c>
      <c r="M354" s="244">
        <f t="shared" si="57"/>
        <v>100</v>
      </c>
      <c r="N354" s="244">
        <f t="shared" si="45"/>
        <v>100</v>
      </c>
      <c r="O354" s="130">
        <v>100</v>
      </c>
      <c r="P354" s="130">
        <v>0</v>
      </c>
      <c r="Q354" s="130">
        <v>0</v>
      </c>
      <c r="R354" s="130">
        <v>0</v>
      </c>
      <c r="S354" s="130">
        <v>0</v>
      </c>
      <c r="T354" s="88"/>
      <c r="U354" s="101" t="s">
        <v>148</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25">
      <c r="A355" s="104"/>
      <c r="B355" s="97"/>
      <c r="C355" s="17"/>
      <c r="D355" s="17"/>
      <c r="E355" s="17"/>
      <c r="F355" s="13"/>
      <c r="G355" s="88"/>
      <c r="H355" s="88"/>
      <c r="I355" s="101"/>
      <c r="J355" s="101" t="s">
        <v>149</v>
      </c>
      <c r="K355" s="244">
        <f t="shared" si="57"/>
        <v>100</v>
      </c>
      <c r="L355" s="244">
        <f t="shared" si="57"/>
        <v>100</v>
      </c>
      <c r="M355" s="244">
        <f t="shared" si="57"/>
        <v>100</v>
      </c>
      <c r="N355" s="244">
        <f t="shared" si="45"/>
        <v>100</v>
      </c>
      <c r="O355" s="130">
        <v>100</v>
      </c>
      <c r="P355" s="130">
        <v>0</v>
      </c>
      <c r="Q355" s="130">
        <v>0</v>
      </c>
      <c r="R355" s="130">
        <v>0</v>
      </c>
      <c r="S355" s="130">
        <v>0</v>
      </c>
      <c r="T355" s="88"/>
      <c r="U355" s="101" t="s">
        <v>149</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25">
      <c r="A356" s="104"/>
      <c r="B356" s="97"/>
      <c r="C356" s="17"/>
      <c r="D356" s="17"/>
      <c r="E356" s="17"/>
      <c r="F356" s="13"/>
      <c r="G356" s="88"/>
      <c r="H356" s="88"/>
      <c r="I356" s="101"/>
      <c r="J356" s="101" t="s">
        <v>150</v>
      </c>
      <c r="K356" s="244">
        <f t="shared" si="57"/>
        <v>100</v>
      </c>
      <c r="L356" s="244">
        <f t="shared" si="57"/>
        <v>100</v>
      </c>
      <c r="M356" s="244">
        <f t="shared" si="57"/>
        <v>100</v>
      </c>
      <c r="N356" s="244">
        <f t="shared" si="45"/>
        <v>100</v>
      </c>
      <c r="O356" s="130">
        <v>100</v>
      </c>
      <c r="P356" s="130">
        <v>0</v>
      </c>
      <c r="Q356" s="130">
        <v>0</v>
      </c>
      <c r="R356" s="130">
        <v>0</v>
      </c>
      <c r="S356" s="130">
        <v>0</v>
      </c>
      <c r="T356" s="88"/>
      <c r="U356" s="101" t="s">
        <v>150</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25">
      <c r="A357" s="104"/>
      <c r="B357" s="97"/>
      <c r="C357" s="17"/>
      <c r="D357" s="17"/>
      <c r="E357" s="17"/>
      <c r="F357" s="13"/>
      <c r="G357" s="88"/>
      <c r="H357" s="88"/>
      <c r="I357" s="101" t="s">
        <v>815</v>
      </c>
      <c r="J357" s="101" t="s">
        <v>398</v>
      </c>
      <c r="K357" s="130">
        <v>200</v>
      </c>
      <c r="L357" s="130">
        <v>300</v>
      </c>
      <c r="M357" s="130">
        <v>300</v>
      </c>
      <c r="N357" s="244">
        <f t="shared" si="45"/>
        <v>400</v>
      </c>
      <c r="O357" s="130">
        <v>400</v>
      </c>
      <c r="P357" s="130">
        <v>0</v>
      </c>
      <c r="Q357" s="130">
        <v>0</v>
      </c>
      <c r="R357" s="130">
        <v>0</v>
      </c>
      <c r="S357" s="130">
        <v>0</v>
      </c>
      <c r="T357" s="88"/>
      <c r="U357" s="101" t="s">
        <v>398</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25">
      <c r="A358" s="104"/>
      <c r="B358" s="97"/>
      <c r="C358" s="17"/>
      <c r="D358" s="17"/>
      <c r="E358" s="17"/>
      <c r="F358" s="13"/>
      <c r="G358" s="88"/>
      <c r="H358" s="88"/>
      <c r="I358" s="101"/>
      <c r="J358" s="101" t="s">
        <v>142</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142</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25">
      <c r="A359" s="104"/>
      <c r="B359" s="97"/>
      <c r="C359" s="17"/>
      <c r="D359" s="17"/>
      <c r="E359" s="17"/>
      <c r="F359" s="13"/>
      <c r="G359" s="88"/>
      <c r="H359" s="88"/>
      <c r="I359" s="101"/>
      <c r="J359" s="101" t="s">
        <v>143</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143</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25">
      <c r="A360" s="104"/>
      <c r="B360" s="97"/>
      <c r="C360" s="17"/>
      <c r="D360" s="17"/>
      <c r="E360" s="17"/>
      <c r="F360" s="13"/>
      <c r="G360" s="88"/>
      <c r="H360" s="88"/>
      <c r="I360" s="101"/>
      <c r="J360" s="101" t="s">
        <v>144</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144</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25">
      <c r="A361" s="104"/>
      <c r="B361" s="97"/>
      <c r="C361" s="17"/>
      <c r="D361" s="17"/>
      <c r="E361" s="17"/>
      <c r="F361" s="13"/>
      <c r="G361" s="88"/>
      <c r="H361" s="88"/>
      <c r="I361" s="101"/>
      <c r="J361" s="101" t="s">
        <v>145</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145</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25">
      <c r="A362" s="104"/>
      <c r="B362" s="97"/>
      <c r="C362" s="17"/>
      <c r="D362" s="17"/>
      <c r="E362" s="17"/>
      <c r="F362" s="13"/>
      <c r="G362" s="88"/>
      <c r="H362" s="88"/>
      <c r="I362" s="101"/>
      <c r="J362" s="101" t="s">
        <v>146</v>
      </c>
      <c r="K362" s="244">
        <f t="shared" si="60"/>
        <v>100</v>
      </c>
      <c r="L362" s="244">
        <f t="shared" si="60"/>
        <v>100</v>
      </c>
      <c r="M362" s="244">
        <f t="shared" si="60"/>
        <v>100</v>
      </c>
      <c r="N362" s="244">
        <f t="shared" si="45"/>
        <v>100</v>
      </c>
      <c r="O362" s="130">
        <v>100</v>
      </c>
      <c r="P362" s="130">
        <v>0</v>
      </c>
      <c r="Q362" s="130">
        <v>0</v>
      </c>
      <c r="R362" s="130">
        <v>0</v>
      </c>
      <c r="S362" s="130">
        <v>0</v>
      </c>
      <c r="T362" s="88"/>
      <c r="U362" s="101" t="s">
        <v>146</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25">
      <c r="A363" s="104"/>
      <c r="B363" s="97"/>
      <c r="C363" s="17"/>
      <c r="D363" s="17"/>
      <c r="E363" s="17"/>
      <c r="F363" s="13"/>
      <c r="G363" s="88"/>
      <c r="H363" s="88"/>
      <c r="I363" s="101"/>
      <c r="J363" s="101" t="s">
        <v>147</v>
      </c>
      <c r="K363" s="244">
        <f t="shared" si="60"/>
        <v>100</v>
      </c>
      <c r="L363" s="244">
        <f t="shared" si="60"/>
        <v>100</v>
      </c>
      <c r="M363" s="244">
        <f t="shared" si="60"/>
        <v>100</v>
      </c>
      <c r="N363" s="244">
        <f t="shared" si="45"/>
        <v>100</v>
      </c>
      <c r="O363" s="130">
        <v>100</v>
      </c>
      <c r="P363" s="130">
        <v>0</v>
      </c>
      <c r="Q363" s="130">
        <v>0</v>
      </c>
      <c r="R363" s="130">
        <v>0</v>
      </c>
      <c r="S363" s="130">
        <v>0</v>
      </c>
      <c r="T363" s="88"/>
      <c r="U363" s="101" t="s">
        <v>147</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25">
      <c r="A364" s="104"/>
      <c r="B364" s="97"/>
      <c r="C364" s="17"/>
      <c r="D364" s="17"/>
      <c r="E364" s="17"/>
      <c r="F364" s="13"/>
      <c r="G364" s="88"/>
      <c r="H364" s="88"/>
      <c r="I364" s="101"/>
      <c r="J364" s="101" t="s">
        <v>148</v>
      </c>
      <c r="K364" s="244">
        <f t="shared" si="60"/>
        <v>100</v>
      </c>
      <c r="L364" s="244">
        <f t="shared" si="60"/>
        <v>100</v>
      </c>
      <c r="M364" s="244">
        <f t="shared" si="60"/>
        <v>100</v>
      </c>
      <c r="N364" s="244">
        <f t="shared" si="45"/>
        <v>100</v>
      </c>
      <c r="O364" s="130">
        <v>100</v>
      </c>
      <c r="P364" s="130">
        <v>0</v>
      </c>
      <c r="Q364" s="130">
        <v>0</v>
      </c>
      <c r="R364" s="130">
        <v>0</v>
      </c>
      <c r="S364" s="130">
        <v>0</v>
      </c>
      <c r="T364" s="88"/>
      <c r="U364" s="101" t="s">
        <v>148</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25">
      <c r="A365" s="104"/>
      <c r="B365" s="97"/>
      <c r="C365" s="17"/>
      <c r="D365" s="17"/>
      <c r="E365" s="17"/>
      <c r="F365" s="13"/>
      <c r="G365" s="88"/>
      <c r="H365" s="88"/>
      <c r="I365" s="101"/>
      <c r="J365" s="101" t="s">
        <v>149</v>
      </c>
      <c r="K365" s="244">
        <f t="shared" si="60"/>
        <v>100</v>
      </c>
      <c r="L365" s="244">
        <f t="shared" si="60"/>
        <v>100</v>
      </c>
      <c r="M365" s="244">
        <f t="shared" si="60"/>
        <v>100</v>
      </c>
      <c r="N365" s="244">
        <f t="shared" si="45"/>
        <v>100</v>
      </c>
      <c r="O365" s="130">
        <v>100</v>
      </c>
      <c r="P365" s="130">
        <v>0</v>
      </c>
      <c r="Q365" s="130">
        <v>0</v>
      </c>
      <c r="R365" s="130">
        <v>0</v>
      </c>
      <c r="S365" s="130">
        <v>0</v>
      </c>
      <c r="T365" s="88"/>
      <c r="U365" s="101" t="s">
        <v>149</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25">
      <c r="A366" s="104"/>
      <c r="B366" s="97"/>
      <c r="C366" s="17"/>
      <c r="D366" s="17"/>
      <c r="E366" s="17"/>
      <c r="F366" s="13"/>
      <c r="G366" s="88"/>
      <c r="H366" s="88"/>
      <c r="I366" s="101"/>
      <c r="J366" s="101" t="s">
        <v>150</v>
      </c>
      <c r="K366" s="244">
        <f t="shared" si="60"/>
        <v>100</v>
      </c>
      <c r="L366" s="244">
        <f t="shared" si="60"/>
        <v>100</v>
      </c>
      <c r="M366" s="244">
        <f t="shared" si="60"/>
        <v>100</v>
      </c>
      <c r="N366" s="244">
        <f t="shared" si="45"/>
        <v>100</v>
      </c>
      <c r="O366" s="130">
        <v>100</v>
      </c>
      <c r="P366" s="130">
        <v>0</v>
      </c>
      <c r="Q366" s="130">
        <v>0</v>
      </c>
      <c r="R366" s="130">
        <v>0</v>
      </c>
      <c r="S366" s="130">
        <v>0</v>
      </c>
      <c r="T366" s="88"/>
      <c r="U366" s="101" t="s">
        <v>150</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25">
      <c r="A367" s="104"/>
      <c r="B367" s="97"/>
      <c r="C367" s="17"/>
      <c r="D367" s="17"/>
      <c r="E367" s="17"/>
      <c r="F367" s="13"/>
      <c r="G367" s="88"/>
      <c r="H367" s="88"/>
      <c r="I367" s="101" t="s">
        <v>816</v>
      </c>
      <c r="J367" s="101" t="s">
        <v>398</v>
      </c>
      <c r="K367" s="130">
        <v>200</v>
      </c>
      <c r="L367" s="130">
        <v>300</v>
      </c>
      <c r="M367" s="130">
        <v>300</v>
      </c>
      <c r="N367" s="244">
        <f t="shared" si="45"/>
        <v>400</v>
      </c>
      <c r="O367" s="130">
        <v>400</v>
      </c>
      <c r="P367" s="130">
        <v>0</v>
      </c>
      <c r="Q367" s="130">
        <v>0</v>
      </c>
      <c r="R367" s="130">
        <v>0</v>
      </c>
      <c r="S367" s="130">
        <v>0</v>
      </c>
      <c r="T367" s="88"/>
      <c r="U367" s="101" t="s">
        <v>398</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25">
      <c r="A368" s="104"/>
      <c r="B368" s="97"/>
      <c r="C368" s="17"/>
      <c r="D368" s="17"/>
      <c r="E368" s="17"/>
      <c r="F368" s="13"/>
      <c r="G368" s="88"/>
      <c r="H368" s="88"/>
      <c r="I368" s="101"/>
      <c r="J368" s="101" t="s">
        <v>142</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142</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25">
      <c r="A369" s="104"/>
      <c r="B369" s="97"/>
      <c r="C369" s="17"/>
      <c r="D369" s="17"/>
      <c r="E369" s="17"/>
      <c r="F369" s="13"/>
      <c r="G369" s="88"/>
      <c r="H369" s="88"/>
      <c r="I369" s="101"/>
      <c r="J369" s="101" t="s">
        <v>143</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143</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25">
      <c r="A370" s="104"/>
      <c r="B370" s="97"/>
      <c r="C370" s="17"/>
      <c r="D370" s="17"/>
      <c r="E370" s="17"/>
      <c r="F370" s="13"/>
      <c r="G370" s="88"/>
      <c r="H370" s="88"/>
      <c r="I370" s="101"/>
      <c r="J370" s="101" t="s">
        <v>144</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144</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25">
      <c r="A371" s="104"/>
      <c r="B371" s="97"/>
      <c r="C371" s="17"/>
      <c r="D371" s="17"/>
      <c r="E371" s="17"/>
      <c r="F371" s="13"/>
      <c r="G371" s="88"/>
      <c r="H371" s="88"/>
      <c r="I371" s="101"/>
      <c r="J371" s="101" t="s">
        <v>145</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145</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25">
      <c r="A372" s="104"/>
      <c r="B372" s="97"/>
      <c r="C372" s="17"/>
      <c r="D372" s="17"/>
      <c r="E372" s="17"/>
      <c r="F372" s="13"/>
      <c r="G372" s="88"/>
      <c r="H372" s="88"/>
      <c r="I372" s="101"/>
      <c r="J372" s="101" t="s">
        <v>146</v>
      </c>
      <c r="K372" s="244">
        <f t="shared" si="63"/>
        <v>100</v>
      </c>
      <c r="L372" s="244">
        <f t="shared" si="63"/>
        <v>100</v>
      </c>
      <c r="M372" s="244">
        <f t="shared" si="63"/>
        <v>100</v>
      </c>
      <c r="N372" s="244">
        <f t="shared" si="45"/>
        <v>100</v>
      </c>
      <c r="O372" s="130">
        <v>100</v>
      </c>
      <c r="P372" s="130">
        <v>0</v>
      </c>
      <c r="Q372" s="130">
        <v>0</v>
      </c>
      <c r="R372" s="130">
        <v>0</v>
      </c>
      <c r="S372" s="130">
        <v>0</v>
      </c>
      <c r="T372" s="88"/>
      <c r="U372" s="101" t="s">
        <v>146</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25">
      <c r="A373" s="104"/>
      <c r="B373" s="97"/>
      <c r="C373" s="17"/>
      <c r="D373" s="17"/>
      <c r="E373" s="17"/>
      <c r="F373" s="13"/>
      <c r="G373" s="88"/>
      <c r="H373" s="88"/>
      <c r="I373" s="101"/>
      <c r="J373" s="101" t="s">
        <v>147</v>
      </c>
      <c r="K373" s="244">
        <f t="shared" si="63"/>
        <v>100</v>
      </c>
      <c r="L373" s="244">
        <f t="shared" si="63"/>
        <v>100</v>
      </c>
      <c r="M373" s="244">
        <f t="shared" si="63"/>
        <v>100</v>
      </c>
      <c r="N373" s="244">
        <f t="shared" si="45"/>
        <v>100</v>
      </c>
      <c r="O373" s="130">
        <v>100</v>
      </c>
      <c r="P373" s="130">
        <v>0</v>
      </c>
      <c r="Q373" s="130">
        <v>0</v>
      </c>
      <c r="R373" s="130">
        <v>0</v>
      </c>
      <c r="S373" s="130">
        <v>0</v>
      </c>
      <c r="T373" s="88"/>
      <c r="U373" s="101" t="s">
        <v>147</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25">
      <c r="A374" s="104"/>
      <c r="B374" s="97"/>
      <c r="C374" s="17"/>
      <c r="D374" s="17"/>
      <c r="E374" s="17"/>
      <c r="F374" s="13"/>
      <c r="G374" s="88"/>
      <c r="H374" s="88"/>
      <c r="I374" s="101"/>
      <c r="J374" s="101" t="s">
        <v>148</v>
      </c>
      <c r="K374" s="244">
        <f t="shared" si="63"/>
        <v>100</v>
      </c>
      <c r="L374" s="244">
        <f t="shared" si="63"/>
        <v>100</v>
      </c>
      <c r="M374" s="244">
        <f t="shared" si="63"/>
        <v>100</v>
      </c>
      <c r="N374" s="244">
        <f t="shared" si="45"/>
        <v>100</v>
      </c>
      <c r="O374" s="130">
        <v>100</v>
      </c>
      <c r="P374" s="130">
        <v>0</v>
      </c>
      <c r="Q374" s="130">
        <v>0</v>
      </c>
      <c r="R374" s="130">
        <v>0</v>
      </c>
      <c r="S374" s="130">
        <v>0</v>
      </c>
      <c r="T374" s="88"/>
      <c r="U374" s="101" t="s">
        <v>148</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25">
      <c r="A375" s="104"/>
      <c r="B375" s="97"/>
      <c r="C375" s="17"/>
      <c r="D375" s="17"/>
      <c r="E375" s="17"/>
      <c r="F375" s="13"/>
      <c r="G375" s="88"/>
      <c r="H375" s="88"/>
      <c r="I375" s="101"/>
      <c r="J375" s="101" t="s">
        <v>149</v>
      </c>
      <c r="K375" s="244">
        <f t="shared" si="63"/>
        <v>100</v>
      </c>
      <c r="L375" s="244">
        <f t="shared" si="63"/>
        <v>100</v>
      </c>
      <c r="M375" s="244">
        <f t="shared" si="63"/>
        <v>100</v>
      </c>
      <c r="N375" s="244">
        <f t="shared" si="45"/>
        <v>100</v>
      </c>
      <c r="O375" s="130">
        <v>100</v>
      </c>
      <c r="P375" s="130">
        <v>0</v>
      </c>
      <c r="Q375" s="130">
        <v>0</v>
      </c>
      <c r="R375" s="130">
        <v>0</v>
      </c>
      <c r="S375" s="130">
        <v>0</v>
      </c>
      <c r="T375" s="88"/>
      <c r="U375" s="101" t="s">
        <v>149</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25">
      <c r="A376" s="104"/>
      <c r="B376" s="97"/>
      <c r="C376" s="17"/>
      <c r="D376" s="17"/>
      <c r="E376" s="17"/>
      <c r="F376" s="13"/>
      <c r="G376" s="88"/>
      <c r="H376" s="88"/>
      <c r="I376" s="101"/>
      <c r="J376" s="101" t="s">
        <v>150</v>
      </c>
      <c r="K376" s="244">
        <f t="shared" si="63"/>
        <v>100</v>
      </c>
      <c r="L376" s="244">
        <f t="shared" si="63"/>
        <v>100</v>
      </c>
      <c r="M376" s="244">
        <f t="shared" si="63"/>
        <v>100</v>
      </c>
      <c r="N376" s="244">
        <f t="shared" si="45"/>
        <v>100</v>
      </c>
      <c r="O376" s="130">
        <v>100</v>
      </c>
      <c r="P376" s="130">
        <v>0</v>
      </c>
      <c r="Q376" s="130">
        <v>0</v>
      </c>
      <c r="R376" s="130">
        <v>0</v>
      </c>
      <c r="S376" s="130">
        <v>0</v>
      </c>
      <c r="T376" s="88"/>
      <c r="U376" s="101" t="s">
        <v>150</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25">
      <c r="A377" s="104"/>
      <c r="B377" s="97"/>
      <c r="C377" s="17"/>
      <c r="D377" s="17"/>
      <c r="E377" s="17"/>
      <c r="F377" s="13"/>
      <c r="G377" s="88"/>
      <c r="H377" s="88"/>
      <c r="I377" s="101" t="s">
        <v>817</v>
      </c>
      <c r="J377" s="101" t="s">
        <v>398</v>
      </c>
      <c r="K377" s="130">
        <v>200</v>
      </c>
      <c r="L377" s="130">
        <v>300</v>
      </c>
      <c r="M377" s="130">
        <v>300</v>
      </c>
      <c r="N377" s="244">
        <f t="shared" si="45"/>
        <v>400</v>
      </c>
      <c r="O377" s="130">
        <v>400</v>
      </c>
      <c r="P377" s="130">
        <v>0</v>
      </c>
      <c r="Q377" s="130">
        <v>0</v>
      </c>
      <c r="R377" s="130">
        <v>0</v>
      </c>
      <c r="S377" s="130">
        <v>0</v>
      </c>
      <c r="T377" s="88"/>
      <c r="U377" s="101" t="s">
        <v>398</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25">
      <c r="A378" s="104"/>
      <c r="B378" s="97"/>
      <c r="C378" s="17"/>
      <c r="D378" s="17"/>
      <c r="E378" s="17"/>
      <c r="F378" s="13"/>
      <c r="G378" s="88"/>
      <c r="H378" s="88"/>
      <c r="I378" s="101"/>
      <c r="J378" s="101" t="s">
        <v>142</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142</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25">
      <c r="A379" s="104"/>
      <c r="B379" s="97"/>
      <c r="C379" s="17"/>
      <c r="D379" s="17"/>
      <c r="E379" s="17"/>
      <c r="F379" s="13"/>
      <c r="G379" s="88"/>
      <c r="H379" s="88"/>
      <c r="I379" s="101"/>
      <c r="J379" s="101" t="s">
        <v>143</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143</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25">
      <c r="A380" s="104"/>
      <c r="B380" s="97"/>
      <c r="C380" s="17"/>
      <c r="D380" s="17"/>
      <c r="E380" s="17"/>
      <c r="F380" s="13"/>
      <c r="G380" s="88"/>
      <c r="H380" s="88"/>
      <c r="I380" s="101"/>
      <c r="J380" s="101" t="s">
        <v>144</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144</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25">
      <c r="A381" s="104"/>
      <c r="B381" s="97"/>
      <c r="C381" s="17"/>
      <c r="D381" s="17"/>
      <c r="E381" s="17"/>
      <c r="F381" s="13"/>
      <c r="G381" s="88"/>
      <c r="H381" s="88"/>
      <c r="I381" s="101"/>
      <c r="J381" s="101" t="s">
        <v>145</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145</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25">
      <c r="A382" s="104"/>
      <c r="B382" s="97"/>
      <c r="C382" s="17"/>
      <c r="D382" s="17"/>
      <c r="E382" s="17"/>
      <c r="F382" s="13"/>
      <c r="G382" s="88"/>
      <c r="H382" s="88"/>
      <c r="I382" s="101"/>
      <c r="J382" s="101" t="s">
        <v>146</v>
      </c>
      <c r="K382" s="244">
        <f t="shared" si="66"/>
        <v>100</v>
      </c>
      <c r="L382" s="244">
        <f t="shared" si="66"/>
        <v>100</v>
      </c>
      <c r="M382" s="244">
        <f t="shared" si="66"/>
        <v>100</v>
      </c>
      <c r="N382" s="244">
        <f t="shared" si="66"/>
        <v>100</v>
      </c>
      <c r="O382" s="130">
        <v>100</v>
      </c>
      <c r="P382" s="130">
        <v>0</v>
      </c>
      <c r="Q382" s="130">
        <v>0</v>
      </c>
      <c r="R382" s="130">
        <v>0</v>
      </c>
      <c r="S382" s="130">
        <v>0</v>
      </c>
      <c r="T382" s="88"/>
      <c r="U382" s="101" t="s">
        <v>146</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25">
      <c r="A383" s="104"/>
      <c r="B383" s="97"/>
      <c r="C383" s="17"/>
      <c r="D383" s="17"/>
      <c r="E383" s="17"/>
      <c r="F383" s="13"/>
      <c r="G383" s="88"/>
      <c r="H383" s="88"/>
      <c r="I383" s="101"/>
      <c r="J383" s="101" t="s">
        <v>147</v>
      </c>
      <c r="K383" s="244">
        <f t="shared" si="66"/>
        <v>100</v>
      </c>
      <c r="L383" s="244">
        <f t="shared" si="66"/>
        <v>100</v>
      </c>
      <c r="M383" s="244">
        <f t="shared" si="66"/>
        <v>100</v>
      </c>
      <c r="N383" s="244">
        <f t="shared" si="66"/>
        <v>100</v>
      </c>
      <c r="O383" s="130">
        <v>100</v>
      </c>
      <c r="P383" s="130">
        <v>0</v>
      </c>
      <c r="Q383" s="130">
        <v>0</v>
      </c>
      <c r="R383" s="130">
        <v>0</v>
      </c>
      <c r="S383" s="130">
        <v>0</v>
      </c>
      <c r="T383" s="88"/>
      <c r="U383" s="101" t="s">
        <v>147</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25">
      <c r="A384" s="104"/>
      <c r="B384" s="97"/>
      <c r="C384" s="17"/>
      <c r="D384" s="17"/>
      <c r="E384" s="17"/>
      <c r="F384" s="13"/>
      <c r="G384" s="88"/>
      <c r="H384" s="88"/>
      <c r="I384" s="101"/>
      <c r="J384" s="101" t="s">
        <v>148</v>
      </c>
      <c r="K384" s="244">
        <f t="shared" si="66"/>
        <v>100</v>
      </c>
      <c r="L384" s="244">
        <f t="shared" si="66"/>
        <v>100</v>
      </c>
      <c r="M384" s="244">
        <f t="shared" si="66"/>
        <v>100</v>
      </c>
      <c r="N384" s="244">
        <f t="shared" si="66"/>
        <v>100</v>
      </c>
      <c r="O384" s="130">
        <v>100</v>
      </c>
      <c r="P384" s="130">
        <v>0</v>
      </c>
      <c r="Q384" s="130">
        <v>0</v>
      </c>
      <c r="R384" s="130">
        <v>0</v>
      </c>
      <c r="S384" s="130">
        <v>0</v>
      </c>
      <c r="T384" s="88"/>
      <c r="U384" s="101" t="s">
        <v>148</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25">
      <c r="A385" s="104"/>
      <c r="B385" s="97"/>
      <c r="C385" s="17"/>
      <c r="D385" s="17"/>
      <c r="E385" s="17"/>
      <c r="F385" s="13"/>
      <c r="G385" s="88"/>
      <c r="H385" s="88"/>
      <c r="I385" s="101"/>
      <c r="J385" s="101" t="s">
        <v>149</v>
      </c>
      <c r="K385" s="244">
        <f t="shared" si="66"/>
        <v>100</v>
      </c>
      <c r="L385" s="244">
        <f t="shared" si="66"/>
        <v>100</v>
      </c>
      <c r="M385" s="244">
        <f t="shared" si="66"/>
        <v>100</v>
      </c>
      <c r="N385" s="244">
        <f t="shared" si="66"/>
        <v>100</v>
      </c>
      <c r="O385" s="130">
        <v>100</v>
      </c>
      <c r="P385" s="130">
        <v>0</v>
      </c>
      <c r="Q385" s="130">
        <v>0</v>
      </c>
      <c r="R385" s="130">
        <v>0</v>
      </c>
      <c r="S385" s="130">
        <v>0</v>
      </c>
      <c r="T385" s="88"/>
      <c r="U385" s="101" t="s">
        <v>149</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25">
      <c r="A386" s="104"/>
      <c r="B386" s="97"/>
      <c r="C386" s="17"/>
      <c r="D386" s="17"/>
      <c r="E386" s="17"/>
      <c r="F386" s="13"/>
      <c r="G386" s="88"/>
      <c r="H386" s="88"/>
      <c r="I386" s="101"/>
      <c r="J386" s="101" t="s">
        <v>150</v>
      </c>
      <c r="K386" s="244">
        <f t="shared" si="66"/>
        <v>100</v>
      </c>
      <c r="L386" s="244">
        <f t="shared" si="66"/>
        <v>100</v>
      </c>
      <c r="M386" s="244">
        <f t="shared" si="66"/>
        <v>100</v>
      </c>
      <c r="N386" s="244">
        <f t="shared" si="66"/>
        <v>100</v>
      </c>
      <c r="O386" s="130">
        <v>100</v>
      </c>
      <c r="P386" s="130">
        <v>0</v>
      </c>
      <c r="Q386" s="130">
        <v>0</v>
      </c>
      <c r="R386" s="130">
        <v>0</v>
      </c>
      <c r="S386" s="130">
        <v>0</v>
      </c>
      <c r="T386" s="88"/>
      <c r="U386" s="101" t="s">
        <v>150</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25">
      <c r="A387" s="104"/>
      <c r="B387" s="97"/>
      <c r="C387" s="17"/>
      <c r="D387" s="17"/>
      <c r="E387" s="17"/>
      <c r="F387" s="13"/>
      <c r="G387" s="88"/>
      <c r="H387" s="88"/>
      <c r="I387" s="101" t="s">
        <v>818</v>
      </c>
      <c r="J387" s="101" t="s">
        <v>398</v>
      </c>
      <c r="K387" s="130">
        <v>200</v>
      </c>
      <c r="L387" s="130">
        <v>300</v>
      </c>
      <c r="M387" s="130">
        <v>300</v>
      </c>
      <c r="N387" s="244">
        <f t="shared" si="66"/>
        <v>400</v>
      </c>
      <c r="O387" s="130">
        <v>400</v>
      </c>
      <c r="P387" s="130">
        <v>0</v>
      </c>
      <c r="Q387" s="130">
        <v>0</v>
      </c>
      <c r="R387" s="130">
        <v>0</v>
      </c>
      <c r="S387" s="130">
        <v>0</v>
      </c>
      <c r="T387" s="88"/>
      <c r="U387" s="101" t="s">
        <v>398</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25">
      <c r="A388" s="104"/>
      <c r="B388" s="97"/>
      <c r="C388" s="17"/>
      <c r="D388" s="17"/>
      <c r="E388" s="17"/>
      <c r="F388" s="13"/>
      <c r="G388" s="88"/>
      <c r="H388" s="88"/>
      <c r="I388" s="101"/>
      <c r="J388" s="101" t="s">
        <v>142</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142</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25">
      <c r="A389" s="104"/>
      <c r="B389" s="97"/>
      <c r="C389" s="17"/>
      <c r="D389" s="17"/>
      <c r="E389" s="17"/>
      <c r="F389" s="13"/>
      <c r="G389" s="88"/>
      <c r="H389" s="88"/>
      <c r="I389" s="101"/>
      <c r="J389" s="101" t="s">
        <v>143</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143</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25">
      <c r="A390" s="104"/>
      <c r="B390" s="97"/>
      <c r="C390" s="17"/>
      <c r="D390" s="17"/>
      <c r="E390" s="17"/>
      <c r="F390" s="13"/>
      <c r="G390" s="88"/>
      <c r="H390" s="88"/>
      <c r="I390" s="101"/>
      <c r="J390" s="101" t="s">
        <v>144</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144</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25">
      <c r="A391" s="104"/>
      <c r="B391" s="97"/>
      <c r="C391" s="17"/>
      <c r="D391" s="17"/>
      <c r="E391" s="17"/>
      <c r="F391" s="13"/>
      <c r="G391" s="88"/>
      <c r="H391" s="88"/>
      <c r="I391" s="101"/>
      <c r="J391" s="101" t="s">
        <v>145</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145</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25">
      <c r="A392" s="104"/>
      <c r="B392" s="97"/>
      <c r="C392" s="17"/>
      <c r="D392" s="17"/>
      <c r="E392" s="17"/>
      <c r="F392" s="13"/>
      <c r="G392" s="88"/>
      <c r="H392" s="88"/>
      <c r="I392" s="101"/>
      <c r="J392" s="101" t="s">
        <v>146</v>
      </c>
      <c r="K392" s="244">
        <f t="shared" si="71"/>
        <v>100</v>
      </c>
      <c r="L392" s="244">
        <f t="shared" si="71"/>
        <v>100</v>
      </c>
      <c r="M392" s="244">
        <f t="shared" si="71"/>
        <v>100</v>
      </c>
      <c r="N392" s="244">
        <f t="shared" si="66"/>
        <v>100</v>
      </c>
      <c r="O392" s="130">
        <v>100</v>
      </c>
      <c r="P392" s="130">
        <v>0</v>
      </c>
      <c r="Q392" s="130">
        <v>0</v>
      </c>
      <c r="R392" s="130">
        <v>0</v>
      </c>
      <c r="S392" s="130">
        <v>0</v>
      </c>
      <c r="T392" s="88"/>
      <c r="U392" s="101" t="s">
        <v>146</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25">
      <c r="A393" s="104"/>
      <c r="B393" s="97"/>
      <c r="C393" s="17"/>
      <c r="D393" s="17"/>
      <c r="E393" s="17"/>
      <c r="F393" s="13"/>
      <c r="G393" s="88"/>
      <c r="H393" s="88"/>
      <c r="I393" s="101"/>
      <c r="J393" s="101" t="s">
        <v>147</v>
      </c>
      <c r="K393" s="244">
        <f t="shared" si="71"/>
        <v>100</v>
      </c>
      <c r="L393" s="244">
        <f t="shared" si="71"/>
        <v>100</v>
      </c>
      <c r="M393" s="244">
        <f t="shared" si="71"/>
        <v>100</v>
      </c>
      <c r="N393" s="244">
        <f t="shared" si="66"/>
        <v>100</v>
      </c>
      <c r="O393" s="130">
        <v>100</v>
      </c>
      <c r="P393" s="130">
        <v>0</v>
      </c>
      <c r="Q393" s="130">
        <v>0</v>
      </c>
      <c r="R393" s="130">
        <v>0</v>
      </c>
      <c r="S393" s="130">
        <v>0</v>
      </c>
      <c r="T393" s="88"/>
      <c r="U393" s="101" t="s">
        <v>147</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25">
      <c r="A394" s="104"/>
      <c r="B394" s="97"/>
      <c r="C394" s="17"/>
      <c r="D394" s="17"/>
      <c r="E394" s="17"/>
      <c r="F394" s="13"/>
      <c r="G394" s="88"/>
      <c r="H394" s="88"/>
      <c r="I394" s="101"/>
      <c r="J394" s="101" t="s">
        <v>148</v>
      </c>
      <c r="K394" s="244">
        <f t="shared" si="71"/>
        <v>100</v>
      </c>
      <c r="L394" s="244">
        <f t="shared" si="71"/>
        <v>100</v>
      </c>
      <c r="M394" s="244">
        <f t="shared" si="71"/>
        <v>100</v>
      </c>
      <c r="N394" s="244">
        <f t="shared" si="71"/>
        <v>100</v>
      </c>
      <c r="O394" s="130">
        <v>100</v>
      </c>
      <c r="P394" s="130">
        <v>0</v>
      </c>
      <c r="Q394" s="130">
        <v>0</v>
      </c>
      <c r="R394" s="130">
        <v>0</v>
      </c>
      <c r="S394" s="130">
        <v>0</v>
      </c>
      <c r="T394" s="88"/>
      <c r="U394" s="101" t="s">
        <v>148</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25">
      <c r="A395" s="104"/>
      <c r="B395" s="97"/>
      <c r="C395" s="17"/>
      <c r="D395" s="17"/>
      <c r="E395" s="17"/>
      <c r="F395" s="13"/>
      <c r="G395" s="88"/>
      <c r="H395" s="88"/>
      <c r="I395" s="101"/>
      <c r="J395" s="101" t="s">
        <v>149</v>
      </c>
      <c r="K395" s="244">
        <f t="shared" si="71"/>
        <v>100</v>
      </c>
      <c r="L395" s="244">
        <f t="shared" si="71"/>
        <v>100</v>
      </c>
      <c r="M395" s="244">
        <f t="shared" si="71"/>
        <v>100</v>
      </c>
      <c r="N395" s="244">
        <f t="shared" si="71"/>
        <v>100</v>
      </c>
      <c r="O395" s="130">
        <v>100</v>
      </c>
      <c r="P395" s="130">
        <v>0</v>
      </c>
      <c r="Q395" s="130">
        <v>0</v>
      </c>
      <c r="R395" s="130">
        <v>0</v>
      </c>
      <c r="S395" s="130">
        <v>0</v>
      </c>
      <c r="T395" s="88"/>
      <c r="U395" s="101" t="s">
        <v>149</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25">
      <c r="A396" s="104"/>
      <c r="B396" s="97"/>
      <c r="C396" s="17"/>
      <c r="D396" s="17"/>
      <c r="E396" s="17"/>
      <c r="F396" s="13"/>
      <c r="G396" s="88"/>
      <c r="H396" s="88"/>
      <c r="I396" s="101"/>
      <c r="J396" s="101" t="s">
        <v>150</v>
      </c>
      <c r="K396" s="244">
        <f t="shared" si="71"/>
        <v>100</v>
      </c>
      <c r="L396" s="244">
        <f t="shared" si="71"/>
        <v>100</v>
      </c>
      <c r="M396" s="244">
        <f t="shared" si="71"/>
        <v>100</v>
      </c>
      <c r="N396" s="244">
        <f t="shared" si="71"/>
        <v>100</v>
      </c>
      <c r="O396" s="130">
        <v>100</v>
      </c>
      <c r="P396" s="130">
        <v>0</v>
      </c>
      <c r="Q396" s="130">
        <v>0</v>
      </c>
      <c r="R396" s="130">
        <v>0</v>
      </c>
      <c r="S396" s="130">
        <v>0</v>
      </c>
      <c r="T396" s="88"/>
      <c r="U396" s="101" t="s">
        <v>150</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25">
      <c r="A397" s="104"/>
      <c r="B397" s="97"/>
      <c r="C397" s="17"/>
      <c r="D397" s="17"/>
      <c r="E397" s="17"/>
      <c r="F397" s="13"/>
      <c r="G397" s="88"/>
      <c r="H397" s="88"/>
      <c r="I397" s="101" t="s">
        <v>819</v>
      </c>
      <c r="J397" s="101" t="s">
        <v>398</v>
      </c>
      <c r="K397" s="130">
        <v>200</v>
      </c>
      <c r="L397" s="130">
        <v>300</v>
      </c>
      <c r="M397" s="130">
        <v>300</v>
      </c>
      <c r="N397" s="244">
        <f t="shared" si="71"/>
        <v>400</v>
      </c>
      <c r="O397" s="130">
        <v>400</v>
      </c>
      <c r="P397" s="130">
        <v>0</v>
      </c>
      <c r="Q397" s="130">
        <v>0</v>
      </c>
      <c r="R397" s="130">
        <v>0</v>
      </c>
      <c r="S397" s="130">
        <v>0</v>
      </c>
      <c r="T397" s="88"/>
      <c r="U397" s="101" t="s">
        <v>398</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25">
      <c r="A398" s="104"/>
      <c r="B398" s="97"/>
      <c r="C398" s="17"/>
      <c r="D398" s="17"/>
      <c r="E398" s="17"/>
      <c r="F398" s="13"/>
      <c r="G398" s="88"/>
      <c r="H398" s="88"/>
      <c r="I398" s="101"/>
      <c r="J398" s="101" t="s">
        <v>142</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142</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25">
      <c r="A399" s="104"/>
      <c r="B399" s="97"/>
      <c r="C399" s="17"/>
      <c r="D399" s="17"/>
      <c r="E399" s="17"/>
      <c r="F399" s="13"/>
      <c r="G399" s="88"/>
      <c r="H399" s="88"/>
      <c r="I399" s="101"/>
      <c r="J399" s="101" t="s">
        <v>143</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143</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25">
      <c r="A400" s="104"/>
      <c r="B400" s="97"/>
      <c r="C400" s="17"/>
      <c r="D400" s="17"/>
      <c r="E400" s="17"/>
      <c r="F400" s="13"/>
      <c r="G400" s="88"/>
      <c r="H400" s="88"/>
      <c r="I400" s="101"/>
      <c r="J400" s="101" t="s">
        <v>144</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144</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25">
      <c r="A401" s="104"/>
      <c r="B401" s="97"/>
      <c r="C401" s="17"/>
      <c r="D401" s="17"/>
      <c r="E401" s="17"/>
      <c r="F401" s="13"/>
      <c r="G401" s="88"/>
      <c r="H401" s="88"/>
      <c r="I401" s="101"/>
      <c r="J401" s="101" t="s">
        <v>145</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145</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25">
      <c r="A402" s="104"/>
      <c r="B402" s="97"/>
      <c r="C402" s="17"/>
      <c r="D402" s="17"/>
      <c r="E402" s="17"/>
      <c r="F402" s="13"/>
      <c r="G402" s="88"/>
      <c r="H402" s="88"/>
      <c r="I402" s="101"/>
      <c r="J402" s="101" t="s">
        <v>146</v>
      </c>
      <c r="K402" s="244">
        <f t="shared" si="74"/>
        <v>100</v>
      </c>
      <c r="L402" s="244">
        <f t="shared" si="74"/>
        <v>100</v>
      </c>
      <c r="M402" s="244">
        <f t="shared" si="74"/>
        <v>100</v>
      </c>
      <c r="N402" s="244">
        <f t="shared" si="71"/>
        <v>100</v>
      </c>
      <c r="O402" s="130">
        <v>100</v>
      </c>
      <c r="P402" s="130">
        <v>0</v>
      </c>
      <c r="Q402" s="130">
        <v>0</v>
      </c>
      <c r="R402" s="130">
        <v>0</v>
      </c>
      <c r="S402" s="130">
        <v>0</v>
      </c>
      <c r="T402" s="88"/>
      <c r="U402" s="101" t="s">
        <v>146</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25">
      <c r="A403" s="104"/>
      <c r="B403" s="97"/>
      <c r="C403" s="17"/>
      <c r="D403" s="17"/>
      <c r="E403" s="17"/>
      <c r="F403" s="13"/>
      <c r="G403" s="88"/>
      <c r="H403" s="88"/>
      <c r="I403" s="101"/>
      <c r="J403" s="101" t="s">
        <v>147</v>
      </c>
      <c r="K403" s="244">
        <f t="shared" si="74"/>
        <v>100</v>
      </c>
      <c r="L403" s="244">
        <f t="shared" si="74"/>
        <v>100</v>
      </c>
      <c r="M403" s="244">
        <f t="shared" si="74"/>
        <v>100</v>
      </c>
      <c r="N403" s="244">
        <f t="shared" si="71"/>
        <v>100</v>
      </c>
      <c r="O403" s="130">
        <v>100</v>
      </c>
      <c r="P403" s="130">
        <v>0</v>
      </c>
      <c r="Q403" s="130">
        <v>0</v>
      </c>
      <c r="R403" s="130">
        <v>0</v>
      </c>
      <c r="S403" s="130">
        <v>0</v>
      </c>
      <c r="T403" s="88"/>
      <c r="U403" s="101" t="s">
        <v>147</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25">
      <c r="A404" s="104"/>
      <c r="B404" s="97"/>
      <c r="C404" s="17"/>
      <c r="D404" s="17"/>
      <c r="E404" s="17"/>
      <c r="F404" s="13"/>
      <c r="G404" s="88"/>
      <c r="H404" s="88"/>
      <c r="I404" s="101"/>
      <c r="J404" s="101" t="s">
        <v>148</v>
      </c>
      <c r="K404" s="244">
        <f t="shared" si="74"/>
        <v>100</v>
      </c>
      <c r="L404" s="244">
        <f t="shared" si="74"/>
        <v>100</v>
      </c>
      <c r="M404" s="244">
        <f t="shared" si="74"/>
        <v>100</v>
      </c>
      <c r="N404" s="244">
        <f t="shared" si="74"/>
        <v>100</v>
      </c>
      <c r="O404" s="130">
        <v>100</v>
      </c>
      <c r="P404" s="130">
        <v>0</v>
      </c>
      <c r="Q404" s="130">
        <v>0</v>
      </c>
      <c r="R404" s="130">
        <v>0</v>
      </c>
      <c r="S404" s="130">
        <v>0</v>
      </c>
      <c r="T404" s="88"/>
      <c r="U404" s="101" t="s">
        <v>148</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25">
      <c r="A405" s="104"/>
      <c r="B405" s="97"/>
      <c r="C405" s="17"/>
      <c r="D405" s="17"/>
      <c r="E405" s="17"/>
      <c r="F405" s="13"/>
      <c r="G405" s="88"/>
      <c r="H405" s="88"/>
      <c r="I405" s="101"/>
      <c r="J405" s="101" t="s">
        <v>149</v>
      </c>
      <c r="K405" s="244">
        <f t="shared" si="74"/>
        <v>100</v>
      </c>
      <c r="L405" s="244">
        <f t="shared" si="74"/>
        <v>100</v>
      </c>
      <c r="M405" s="244">
        <f t="shared" si="74"/>
        <v>100</v>
      </c>
      <c r="N405" s="244">
        <f t="shared" si="74"/>
        <v>100</v>
      </c>
      <c r="O405" s="130">
        <v>100</v>
      </c>
      <c r="P405" s="130">
        <v>0</v>
      </c>
      <c r="Q405" s="130">
        <v>0</v>
      </c>
      <c r="R405" s="130">
        <v>0</v>
      </c>
      <c r="S405" s="130">
        <v>0</v>
      </c>
      <c r="T405" s="88"/>
      <c r="U405" s="101" t="s">
        <v>149</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25">
      <c r="A406" s="104"/>
      <c r="B406" s="97"/>
      <c r="C406" s="17"/>
      <c r="D406" s="17"/>
      <c r="E406" s="17"/>
      <c r="F406" s="13"/>
      <c r="G406" s="88"/>
      <c r="H406" s="88"/>
      <c r="I406" s="101"/>
      <c r="J406" s="101" t="s">
        <v>150</v>
      </c>
      <c r="K406" s="244">
        <f t="shared" si="74"/>
        <v>100</v>
      </c>
      <c r="L406" s="244">
        <f t="shared" si="74"/>
        <v>100</v>
      </c>
      <c r="M406" s="244">
        <f t="shared" si="74"/>
        <v>100</v>
      </c>
      <c r="N406" s="244">
        <f t="shared" si="74"/>
        <v>100</v>
      </c>
      <c r="O406" s="130">
        <v>100</v>
      </c>
      <c r="P406" s="130">
        <v>0</v>
      </c>
      <c r="Q406" s="130">
        <v>0</v>
      </c>
      <c r="R406" s="130">
        <v>0</v>
      </c>
      <c r="S406" s="130">
        <v>0</v>
      </c>
      <c r="T406" s="88"/>
      <c r="U406" s="101" t="s">
        <v>150</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5" outlineLevel="1" collapsed="1" x14ac:dyDescent="0.25">
      <c r="A407" s="104"/>
      <c r="B407" s="97"/>
      <c r="C407" s="12" t="s">
        <v>124</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2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126</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2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2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0999999999999996" customHeight="1" outlineLevel="1" collapsed="1" thickBot="1" x14ac:dyDescent="0.3">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0999999999999996" customHeight="1" outlineLevel="1" x14ac:dyDescent="0.2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117</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25">
      <c r="A413" s="104"/>
      <c r="B413" s="97"/>
      <c r="C413" s="12"/>
      <c r="D413" s="12">
        <v>0</v>
      </c>
      <c r="E413" s="12" t="s">
        <v>1</v>
      </c>
      <c r="F413" s="71"/>
      <c r="G413" s="72" t="s">
        <v>182</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25">
      <c r="A414" s="104"/>
      <c r="B414" s="97"/>
      <c r="C414" s="12"/>
      <c r="D414" s="12"/>
      <c r="E414" s="17"/>
      <c r="F414" s="75"/>
      <c r="G414" s="76" t="s">
        <v>183</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2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2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25">
      <c r="A417" s="104"/>
      <c r="B417" s="97"/>
      <c r="C417" s="17"/>
      <c r="D417" s="17"/>
      <c r="E417" s="17"/>
      <c r="F417" s="17"/>
      <c r="G417" s="22"/>
      <c r="H417" s="22"/>
      <c r="I417" s="22"/>
      <c r="J417" s="22"/>
      <c r="K417" s="22"/>
      <c r="L417" s="22"/>
      <c r="M417" s="23" t="s">
        <v>184</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25">
      <c r="A418" s="104"/>
      <c r="B418" s="97"/>
      <c r="C418" s="17"/>
      <c r="D418" s="17"/>
      <c r="E418" s="17"/>
      <c r="F418" s="17"/>
      <c r="G418" s="17"/>
      <c r="H418" s="17"/>
      <c r="I418" s="17"/>
      <c r="J418" s="17"/>
      <c r="K418" s="17"/>
      <c r="L418" s="22"/>
      <c r="M418" s="23" t="s">
        <v>186</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25">
      <c r="A419" s="104"/>
      <c r="B419" s="97"/>
      <c r="C419" s="17"/>
      <c r="D419" s="17"/>
      <c r="E419" s="17"/>
      <c r="F419" s="17"/>
      <c r="G419" s="23"/>
      <c r="H419" s="23"/>
      <c r="I419" s="23"/>
      <c r="J419" s="23"/>
      <c r="K419" s="23" t="s">
        <v>185</v>
      </c>
      <c r="L419" s="23"/>
      <c r="M419" s="23" t="s">
        <v>856</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25">
      <c r="A420" s="104"/>
      <c r="B420" s="97"/>
      <c r="C420" s="17"/>
      <c r="D420" s="17"/>
      <c r="E420" s="17"/>
      <c r="F420" s="17"/>
      <c r="G420" s="23"/>
      <c r="H420" s="23"/>
      <c r="I420" s="23"/>
      <c r="J420" s="23"/>
      <c r="K420" s="23" t="s">
        <v>187</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0999999999999996" customHeight="1" outlineLevel="1" x14ac:dyDescent="0.25">
      <c r="A421" s="104"/>
      <c r="B421" s="97"/>
      <c r="C421" s="12" t="s">
        <v>120</v>
      </c>
      <c r="D421" s="17"/>
      <c r="E421" s="17"/>
      <c r="F421" s="17"/>
      <c r="G421" s="23"/>
      <c r="H421" s="23"/>
      <c r="I421" s="23"/>
      <c r="J421" s="86" t="s">
        <v>121</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0999999999999996" customHeight="1" outlineLevel="1" x14ac:dyDescent="0.2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25">
      <c r="A423" s="104"/>
      <c r="B423" s="97"/>
      <c r="C423" s="17"/>
      <c r="D423" s="17"/>
      <c r="E423" s="17"/>
      <c r="F423" s="13"/>
      <c r="G423" s="88"/>
      <c r="H423" s="88"/>
      <c r="I423" s="101" t="s">
        <v>398</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25">
      <c r="A424" s="104"/>
      <c r="B424" s="97"/>
      <c r="C424" s="17"/>
      <c r="D424" s="17"/>
      <c r="E424" s="17"/>
      <c r="F424" s="13"/>
      <c r="G424" s="88"/>
      <c r="H424" s="88"/>
      <c r="I424" s="101" t="s">
        <v>142</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25">
      <c r="A425" s="104"/>
      <c r="B425" s="97"/>
      <c r="C425" s="17"/>
      <c r="D425" s="17"/>
      <c r="E425" s="17"/>
      <c r="F425" s="13"/>
      <c r="G425" s="88"/>
      <c r="H425" s="88"/>
      <c r="I425" s="101" t="s">
        <v>143</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25">
      <c r="A426" s="104"/>
      <c r="B426" s="97"/>
      <c r="C426" s="17"/>
      <c r="D426" s="17"/>
      <c r="E426" s="17"/>
      <c r="F426" s="13"/>
      <c r="G426" s="88"/>
      <c r="H426" s="88"/>
      <c r="I426" s="101" t="s">
        <v>144</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25">
      <c r="A427" s="104"/>
      <c r="B427" s="97"/>
      <c r="C427" s="17"/>
      <c r="D427" s="17"/>
      <c r="E427" s="17"/>
      <c r="F427" s="13"/>
      <c r="G427" s="88"/>
      <c r="H427" s="88"/>
      <c r="I427" s="101" t="s">
        <v>145</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25">
      <c r="A428" s="104"/>
      <c r="B428" s="97"/>
      <c r="C428" s="17"/>
      <c r="D428" s="17"/>
      <c r="E428" s="17"/>
      <c r="F428" s="13"/>
      <c r="G428" s="88"/>
      <c r="H428" s="88"/>
      <c r="I428" s="101" t="s">
        <v>146</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25">
      <c r="A429" s="104"/>
      <c r="B429" s="97"/>
      <c r="C429" s="17"/>
      <c r="D429" s="17"/>
      <c r="E429" s="17"/>
      <c r="F429" s="13"/>
      <c r="G429" s="88"/>
      <c r="H429" s="88"/>
      <c r="I429" s="101" t="s">
        <v>147</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25">
      <c r="A430" s="104"/>
      <c r="B430" s="97"/>
      <c r="C430" s="17"/>
      <c r="D430" s="17"/>
      <c r="E430" s="17"/>
      <c r="F430" s="13"/>
      <c r="G430" s="88"/>
      <c r="H430" s="88"/>
      <c r="I430" s="101" t="s">
        <v>148</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25">
      <c r="A431" s="104"/>
      <c r="B431" s="97"/>
      <c r="C431" s="17"/>
      <c r="D431" s="17"/>
      <c r="E431" s="17"/>
      <c r="F431" s="13"/>
      <c r="G431" s="88"/>
      <c r="H431" s="88"/>
      <c r="I431" s="101" t="s">
        <v>149</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25">
      <c r="A432" s="104"/>
      <c r="B432" s="97"/>
      <c r="C432" s="17"/>
      <c r="D432" s="17"/>
      <c r="E432" s="17"/>
      <c r="F432" s="13"/>
      <c r="G432" s="93"/>
      <c r="H432" s="93"/>
      <c r="I432" s="101" t="s">
        <v>150</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2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25">
      <c r="A434" s="104"/>
      <c r="B434" s="97"/>
      <c r="C434" s="17"/>
      <c r="D434" s="17"/>
      <c r="E434" s="17"/>
      <c r="F434" s="13"/>
      <c r="G434" s="93"/>
      <c r="H434" s="93" t="s">
        <v>227</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25">
      <c r="A435" s="104"/>
      <c r="B435" s="97"/>
      <c r="C435" s="17"/>
      <c r="D435" s="17"/>
      <c r="E435" s="17"/>
      <c r="F435" s="13"/>
      <c r="G435" s="93"/>
      <c r="H435" s="93" t="s">
        <v>188</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25">
      <c r="A436" s="104"/>
      <c r="B436" s="97"/>
      <c r="C436" s="17"/>
      <c r="D436" s="17"/>
      <c r="E436" s="17"/>
      <c r="F436" s="13"/>
      <c r="G436" s="93"/>
      <c r="H436" s="93" t="s">
        <v>228</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25">
      <c r="A437" s="104"/>
      <c r="B437" s="97"/>
      <c r="C437" s="17"/>
      <c r="D437" s="17"/>
      <c r="E437" s="17"/>
      <c r="F437" s="13"/>
      <c r="G437" s="93"/>
      <c r="H437" s="93" t="s">
        <v>229</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25">
      <c r="A438" s="104"/>
      <c r="B438" s="97"/>
      <c r="C438" s="17"/>
      <c r="D438" s="17"/>
      <c r="E438" s="17"/>
      <c r="F438" s="13"/>
      <c r="G438" s="93"/>
      <c r="H438" s="93" t="s">
        <v>189</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0999999999999996" customHeight="1" outlineLevel="1" x14ac:dyDescent="0.25">
      <c r="A439" s="104"/>
      <c r="B439" s="97"/>
      <c r="C439" s="12" t="s">
        <v>124</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2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125</v>
      </c>
      <c r="AE440" s="41" t="s">
        <v>126</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2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2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0999999999999996" customHeight="1" outlineLevel="1" collapsed="1" thickBot="1" x14ac:dyDescent="0.3">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0999999999999996" customHeight="1" outlineLevel="1" x14ac:dyDescent="0.25">
      <c r="A444" s="104"/>
      <c r="B444" s="97"/>
      <c r="C444" s="9" t="s">
        <v>0</v>
      </c>
      <c r="D444" s="9"/>
      <c r="E444" s="9"/>
      <c r="F444" s="9"/>
      <c r="G444" s="9"/>
      <c r="H444" s="9"/>
      <c r="I444" s="9"/>
      <c r="J444" s="9"/>
      <c r="K444" s="10"/>
      <c r="L444" s="10"/>
      <c r="M444" s="10"/>
      <c r="N444" s="10"/>
      <c r="O444" s="10"/>
      <c r="P444" s="10"/>
      <c r="Q444" s="10"/>
      <c r="R444" s="10"/>
      <c r="S444" s="10"/>
      <c r="T444" s="10"/>
      <c r="U444" s="10"/>
      <c r="V444" s="69" t="s">
        <v>117</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25">
      <c r="A445" s="104"/>
      <c r="B445" s="97"/>
      <c r="C445" s="12"/>
      <c r="D445" s="12">
        <v>0</v>
      </c>
      <c r="E445" s="12" t="s">
        <v>1</v>
      </c>
      <c r="F445" s="71"/>
      <c r="G445" s="72" t="s">
        <v>190</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25">
      <c r="A446" s="104"/>
      <c r="B446" s="97"/>
      <c r="C446" s="12"/>
      <c r="D446" s="12"/>
      <c r="E446" s="17"/>
      <c r="F446" s="75"/>
      <c r="G446" s="76" t="s">
        <v>191</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2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2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2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25">
      <c r="A450" s="104"/>
      <c r="B450" s="97"/>
      <c r="C450" s="17"/>
      <c r="D450" s="17"/>
      <c r="E450" s="17"/>
      <c r="F450" s="17"/>
      <c r="G450" s="17"/>
      <c r="H450" s="17"/>
      <c r="I450" s="17"/>
      <c r="J450" s="613" t="s">
        <v>1215</v>
      </c>
      <c r="K450" s="613"/>
      <c r="L450" s="100"/>
      <c r="M450" s="100"/>
      <c r="N450" s="100"/>
      <c r="O450" s="613"/>
      <c r="P450" s="100"/>
      <c r="Q450" s="100"/>
      <c r="R450" s="100"/>
      <c r="S450" s="22"/>
      <c r="T450" s="22"/>
      <c r="U450" s="128" t="s">
        <v>829</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2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25">
      <c r="A452" s="104"/>
      <c r="B452" s="97"/>
      <c r="C452" s="17"/>
      <c r="D452" s="17"/>
      <c r="E452" s="17"/>
      <c r="F452" s="17"/>
      <c r="G452" s="23"/>
      <c r="H452" s="23" t="s">
        <v>164</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0999999999999996" customHeight="1" outlineLevel="1" x14ac:dyDescent="0.25">
      <c r="A453" s="104"/>
      <c r="B453" s="97"/>
      <c r="C453" s="12" t="s">
        <v>120</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0999999999999996" customHeight="1" outlineLevel="1" x14ac:dyDescent="0.2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25">
      <c r="A455" s="104"/>
      <c r="B455" s="97"/>
      <c r="C455" s="17"/>
      <c r="D455" s="17"/>
      <c r="E455" s="17"/>
      <c r="F455" s="13"/>
      <c r="G455" s="88"/>
      <c r="H455" s="101" t="s">
        <v>400</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25">
      <c r="A456" s="104"/>
      <c r="B456" s="97"/>
      <c r="C456" s="17"/>
      <c r="D456" s="17"/>
      <c r="E456" s="17"/>
      <c r="F456" s="13"/>
      <c r="G456" s="88"/>
      <c r="H456" s="101" t="s">
        <v>401</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25">
      <c r="A457" s="104"/>
      <c r="B457" s="97"/>
      <c r="C457" s="17"/>
      <c r="D457" s="17"/>
      <c r="E457" s="17"/>
      <c r="F457" s="13"/>
      <c r="G457" s="88"/>
      <c r="H457" s="101" t="s">
        <v>402</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25">
      <c r="A458" s="104"/>
      <c r="B458" s="97"/>
      <c r="C458" s="17"/>
      <c r="D458" s="17"/>
      <c r="E458" s="17"/>
      <c r="F458" s="13"/>
      <c r="G458" s="88"/>
      <c r="H458" s="101" t="s">
        <v>403</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25">
      <c r="A459" s="104"/>
      <c r="B459" s="97"/>
      <c r="C459" s="17"/>
      <c r="D459" s="17"/>
      <c r="E459" s="17"/>
      <c r="F459" s="13"/>
      <c r="G459" s="88"/>
      <c r="H459" s="101" t="s">
        <v>404</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25">
      <c r="A460" s="104"/>
      <c r="B460" s="97"/>
      <c r="C460" s="17"/>
      <c r="D460" s="17"/>
      <c r="E460" s="17"/>
      <c r="F460" s="13"/>
      <c r="G460" s="88"/>
      <c r="H460" s="101" t="s">
        <v>405</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25">
      <c r="A461" s="104"/>
      <c r="B461" s="97"/>
      <c r="C461" s="17"/>
      <c r="D461" s="17"/>
      <c r="E461" s="17"/>
      <c r="F461" s="13"/>
      <c r="G461" s="88"/>
      <c r="H461" s="101" t="s">
        <v>406</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25">
      <c r="A462" s="104"/>
      <c r="B462" s="97"/>
      <c r="C462" s="17"/>
      <c r="D462" s="17"/>
      <c r="E462" s="17"/>
      <c r="F462" s="13"/>
      <c r="G462" s="88"/>
      <c r="H462" s="101" t="s">
        <v>407</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25">
      <c r="A463" s="104"/>
      <c r="B463" s="97"/>
      <c r="C463" s="17"/>
      <c r="D463" s="17"/>
      <c r="E463" s="17"/>
      <c r="F463" s="13"/>
      <c r="G463" s="88"/>
      <c r="H463" s="101" t="s">
        <v>408</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25">
      <c r="A464" s="104"/>
      <c r="B464" s="97"/>
      <c r="C464" s="17"/>
      <c r="D464" s="17"/>
      <c r="E464" s="17"/>
      <c r="F464" s="13"/>
      <c r="G464" s="93"/>
      <c r="H464" s="101" t="s">
        <v>409</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0999999999999996" customHeight="1" outlineLevel="1" x14ac:dyDescent="0.25">
      <c r="A465" s="104"/>
      <c r="B465" s="97"/>
      <c r="C465" s="12" t="s">
        <v>124</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2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192</v>
      </c>
      <c r="S466" s="39"/>
      <c r="T466" s="95"/>
      <c r="U466" s="95"/>
      <c r="V466" s="96" t="s">
        <v>125</v>
      </c>
      <c r="W466" s="96"/>
      <c r="X466" s="96"/>
      <c r="Y466" s="96"/>
      <c r="Z466" s="96"/>
      <c r="AA466" s="96"/>
      <c r="AB466" s="96"/>
      <c r="AC466" s="96"/>
      <c r="AD466" s="96"/>
      <c r="AE466" s="41" t="s">
        <v>126</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2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2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0999999999999996" customHeight="1" outlineLevel="1" collapsed="1" thickBot="1" x14ac:dyDescent="0.3">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0999999999999996" customHeight="1" outlineLevel="1" x14ac:dyDescent="0.2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25">
      <c r="A471" s="104"/>
      <c r="B471" s="97"/>
      <c r="C471" s="12"/>
      <c r="D471" s="12">
        <v>0</v>
      </c>
      <c r="E471" s="12" t="s">
        <v>1</v>
      </c>
      <c r="F471" s="71"/>
      <c r="G471" s="72" t="s">
        <v>193</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25">
      <c r="A472" s="104"/>
      <c r="B472" s="97"/>
      <c r="C472" s="12"/>
      <c r="D472" s="12"/>
      <c r="E472" s="17"/>
      <c r="F472" s="75"/>
      <c r="G472" s="76" t="s">
        <v>853</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2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2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25">
      <c r="A475" s="104"/>
      <c r="B475" s="97"/>
      <c r="C475" s="17"/>
      <c r="D475" s="17"/>
      <c r="E475" s="17"/>
      <c r="F475" s="17"/>
      <c r="G475" s="22"/>
      <c r="H475" s="22"/>
      <c r="I475" s="22"/>
      <c r="J475" s="22"/>
      <c r="K475" s="22"/>
      <c r="L475" s="22"/>
      <c r="M475" s="22"/>
      <c r="N475" s="22"/>
      <c r="O475" s="22"/>
      <c r="P475" s="22"/>
      <c r="Q475" s="22"/>
      <c r="R475" s="22"/>
      <c r="S475" s="22"/>
      <c r="T475" s="22" t="s">
        <v>195</v>
      </c>
      <c r="U475" s="22"/>
      <c r="V475" s="22" t="s">
        <v>194</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25">
      <c r="A476" s="104"/>
      <c r="B476" s="97"/>
      <c r="C476" s="17"/>
      <c r="D476" s="17"/>
      <c r="E476" s="17"/>
      <c r="F476" s="17"/>
      <c r="G476" s="17"/>
      <c r="H476" s="17"/>
      <c r="I476" s="17"/>
      <c r="J476" s="17" t="s">
        <v>852</v>
      </c>
      <c r="K476" s="17"/>
      <c r="L476" s="22"/>
      <c r="M476" s="22"/>
      <c r="N476" s="22"/>
      <c r="O476" s="22"/>
      <c r="P476" s="22"/>
      <c r="Q476" s="22"/>
      <c r="R476" s="22"/>
      <c r="S476" s="22"/>
      <c r="T476" s="23" t="s">
        <v>196</v>
      </c>
      <c r="U476" s="22"/>
      <c r="V476" s="22" t="s">
        <v>855</v>
      </c>
      <c r="W476" s="22"/>
      <c r="X476" s="23" t="s">
        <v>197</v>
      </c>
      <c r="Y476" s="23"/>
      <c r="Z476" s="24"/>
      <c r="AA476" s="24"/>
      <c r="AB476" s="24"/>
      <c r="AC476" s="240" t="s">
        <v>915</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25">
      <c r="A477" s="104"/>
      <c r="B477" s="97"/>
      <c r="C477" s="17"/>
      <c r="D477" s="17"/>
      <c r="E477" s="17"/>
      <c r="F477" s="17"/>
      <c r="G477" s="599"/>
      <c r="H477" s="599" t="s">
        <v>832</v>
      </c>
      <c r="I477" s="600" t="s">
        <v>164</v>
      </c>
      <c r="J477" s="600" t="s">
        <v>399</v>
      </c>
      <c r="K477" s="600" t="s">
        <v>59</v>
      </c>
      <c r="L477" s="600" t="s">
        <v>60</v>
      </c>
      <c r="M477" s="600" t="s">
        <v>61</v>
      </c>
      <c r="N477" s="600" t="s">
        <v>62</v>
      </c>
      <c r="O477" s="600" t="s">
        <v>906</v>
      </c>
      <c r="P477" s="600" t="s">
        <v>907</v>
      </c>
      <c r="Q477" s="600" t="s">
        <v>908</v>
      </c>
      <c r="R477" s="600" t="s">
        <v>1200</v>
      </c>
      <c r="S477" s="599"/>
      <c r="T477" s="599" t="s">
        <v>198</v>
      </c>
      <c r="U477" s="599"/>
      <c r="V477" s="599" t="s">
        <v>854</v>
      </c>
      <c r="W477" s="599"/>
      <c r="X477" s="599"/>
      <c r="Y477" s="599"/>
      <c r="Z477" s="599"/>
      <c r="AA477" s="599"/>
      <c r="AB477" s="599"/>
      <c r="AC477" s="599" t="s">
        <v>832</v>
      </c>
      <c r="AD477" s="599" t="s">
        <v>916</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25">
      <c r="A478" s="104"/>
      <c r="B478" s="97"/>
      <c r="C478" s="17"/>
      <c r="D478" s="17"/>
      <c r="E478" s="17"/>
      <c r="F478" s="13"/>
      <c r="G478" s="93"/>
      <c r="H478" s="93" t="s">
        <v>844</v>
      </c>
      <c r="I478" s="103" t="s">
        <v>400</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25">
      <c r="A479" s="104"/>
      <c r="B479" s="97"/>
      <c r="C479" s="17"/>
      <c r="D479" s="17"/>
      <c r="E479" s="17"/>
      <c r="F479" s="13"/>
      <c r="G479" s="93"/>
      <c r="H479" s="93"/>
      <c r="I479" s="103" t="s">
        <v>401</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25">
      <c r="A480" s="104"/>
      <c r="B480" s="97"/>
      <c r="C480" s="17"/>
      <c r="D480" s="17"/>
      <c r="E480" s="17"/>
      <c r="F480" s="13"/>
      <c r="G480" s="93"/>
      <c r="H480" s="93"/>
      <c r="I480" s="103" t="s">
        <v>402</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25">
      <c r="A481" s="104"/>
      <c r="B481" s="97"/>
      <c r="C481" s="17"/>
      <c r="D481" s="17"/>
      <c r="E481" s="17"/>
      <c r="F481" s="13"/>
      <c r="G481" s="93"/>
      <c r="H481" s="93"/>
      <c r="I481" s="103" t="s">
        <v>403</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25">
      <c r="A482" s="104"/>
      <c r="B482" s="97"/>
      <c r="C482" s="17"/>
      <c r="D482" s="17"/>
      <c r="E482" s="17"/>
      <c r="F482" s="13"/>
      <c r="G482" s="93"/>
      <c r="H482" s="93"/>
      <c r="I482" s="103" t="s">
        <v>404</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25">
      <c r="A483" s="104"/>
      <c r="B483" s="97"/>
      <c r="C483" s="17"/>
      <c r="D483" s="17"/>
      <c r="E483" s="17"/>
      <c r="F483" s="13"/>
      <c r="G483" s="93"/>
      <c r="H483" s="93"/>
      <c r="I483" s="103" t="s">
        <v>405</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25">
      <c r="A484" s="104"/>
      <c r="B484" s="97"/>
      <c r="C484" s="17"/>
      <c r="D484" s="17"/>
      <c r="E484" s="17"/>
      <c r="F484" s="13"/>
      <c r="G484" s="93"/>
      <c r="H484" s="93"/>
      <c r="I484" s="103" t="s">
        <v>406</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25">
      <c r="A485" s="104"/>
      <c r="B485" s="97"/>
      <c r="C485" s="17"/>
      <c r="D485" s="17"/>
      <c r="E485" s="17"/>
      <c r="F485" s="13"/>
      <c r="G485" s="93"/>
      <c r="H485" s="93"/>
      <c r="I485" s="103" t="s">
        <v>407</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25">
      <c r="A486" s="104"/>
      <c r="B486" s="97"/>
      <c r="C486" s="17"/>
      <c r="D486" s="17"/>
      <c r="E486" s="17"/>
      <c r="F486" s="13"/>
      <c r="G486" s="93"/>
      <c r="H486" s="93"/>
      <c r="I486" s="103" t="s">
        <v>408</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25">
      <c r="A487" s="104"/>
      <c r="B487" s="97"/>
      <c r="C487" s="17"/>
      <c r="D487" s="17"/>
      <c r="E487" s="17"/>
      <c r="F487" s="13"/>
      <c r="G487" s="93"/>
      <c r="H487" s="93"/>
      <c r="I487" s="103" t="s">
        <v>409</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25">
      <c r="A488" s="104"/>
      <c r="B488" s="97"/>
      <c r="C488" s="17"/>
      <c r="D488" s="17"/>
      <c r="E488" s="17"/>
      <c r="F488" s="13"/>
      <c r="G488" s="93"/>
      <c r="H488" s="93" t="s">
        <v>413</v>
      </c>
      <c r="I488" s="103" t="s">
        <v>400</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25">
      <c r="A489" s="104"/>
      <c r="B489" s="97"/>
      <c r="C489" s="17"/>
      <c r="D489" s="17"/>
      <c r="E489" s="17"/>
      <c r="F489" s="13"/>
      <c r="G489" s="93"/>
      <c r="H489" s="93"/>
      <c r="I489" s="103" t="s">
        <v>401</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25">
      <c r="A490" s="104"/>
      <c r="B490" s="97"/>
      <c r="C490" s="17"/>
      <c r="D490" s="17"/>
      <c r="E490" s="17"/>
      <c r="F490" s="13"/>
      <c r="G490" s="93"/>
      <c r="H490" s="93"/>
      <c r="I490" s="103" t="s">
        <v>402</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25">
      <c r="A491" s="104"/>
      <c r="B491" s="97"/>
      <c r="C491" s="17"/>
      <c r="D491" s="17"/>
      <c r="E491" s="17"/>
      <c r="F491" s="13"/>
      <c r="G491" s="93"/>
      <c r="H491" s="93"/>
      <c r="I491" s="103" t="s">
        <v>403</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25">
      <c r="A492" s="104"/>
      <c r="B492" s="97"/>
      <c r="C492" s="17"/>
      <c r="D492" s="17"/>
      <c r="E492" s="17"/>
      <c r="F492" s="13"/>
      <c r="G492" s="93"/>
      <c r="H492" s="93"/>
      <c r="I492" s="103" t="s">
        <v>404</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25">
      <c r="A493" s="104"/>
      <c r="B493" s="97"/>
      <c r="C493" s="17"/>
      <c r="D493" s="17"/>
      <c r="E493" s="17"/>
      <c r="F493" s="13"/>
      <c r="G493" s="93"/>
      <c r="H493" s="93"/>
      <c r="I493" s="103" t="s">
        <v>405</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25">
      <c r="A494" s="104"/>
      <c r="B494" s="97"/>
      <c r="C494" s="17"/>
      <c r="D494" s="17"/>
      <c r="E494" s="17"/>
      <c r="F494" s="13"/>
      <c r="G494" s="93"/>
      <c r="H494" s="93"/>
      <c r="I494" s="103" t="s">
        <v>406</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25">
      <c r="A495" s="104"/>
      <c r="B495" s="97"/>
      <c r="C495" s="17"/>
      <c r="D495" s="17"/>
      <c r="E495" s="17"/>
      <c r="F495" s="13"/>
      <c r="G495" s="93"/>
      <c r="H495" s="93"/>
      <c r="I495" s="103" t="s">
        <v>407</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25">
      <c r="A496" s="104"/>
      <c r="B496" s="97"/>
      <c r="C496" s="17"/>
      <c r="D496" s="17"/>
      <c r="E496" s="17"/>
      <c r="F496" s="13"/>
      <c r="G496" s="93"/>
      <c r="H496" s="93"/>
      <c r="I496" s="103" t="s">
        <v>408</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25">
      <c r="A497" s="104"/>
      <c r="B497" s="97"/>
      <c r="C497" s="17"/>
      <c r="D497" s="17"/>
      <c r="E497" s="17"/>
      <c r="F497" s="13"/>
      <c r="G497" s="93"/>
      <c r="H497" s="93"/>
      <c r="I497" s="103" t="s">
        <v>409</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25">
      <c r="A498" s="104"/>
      <c r="B498" s="97"/>
      <c r="C498" s="17"/>
      <c r="D498" s="17"/>
      <c r="E498" s="17"/>
      <c r="F498" s="13"/>
      <c r="G498" s="93"/>
      <c r="H498" s="93" t="s">
        <v>812</v>
      </c>
      <c r="I498" s="103" t="s">
        <v>400</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25">
      <c r="A499" s="104"/>
      <c r="B499" s="97"/>
      <c r="C499" s="17"/>
      <c r="D499" s="17"/>
      <c r="E499" s="17"/>
      <c r="F499" s="13"/>
      <c r="G499" s="93"/>
      <c r="H499" s="93"/>
      <c r="I499" s="103" t="s">
        <v>401</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25">
      <c r="A500" s="104"/>
      <c r="B500" s="97"/>
      <c r="C500" s="17"/>
      <c r="D500" s="17"/>
      <c r="E500" s="17"/>
      <c r="F500" s="13"/>
      <c r="G500" s="93"/>
      <c r="H500" s="93"/>
      <c r="I500" s="103" t="s">
        <v>402</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25">
      <c r="A501" s="104"/>
      <c r="B501" s="97"/>
      <c r="C501" s="17"/>
      <c r="D501" s="17"/>
      <c r="E501" s="17"/>
      <c r="F501" s="13"/>
      <c r="G501" s="93"/>
      <c r="H501" s="93"/>
      <c r="I501" s="103" t="s">
        <v>403</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25">
      <c r="A502" s="104"/>
      <c r="B502" s="97"/>
      <c r="C502" s="17"/>
      <c r="D502" s="17"/>
      <c r="E502" s="17"/>
      <c r="F502" s="13"/>
      <c r="G502" s="93"/>
      <c r="H502" s="93"/>
      <c r="I502" s="103" t="s">
        <v>404</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25">
      <c r="A503" s="104"/>
      <c r="B503" s="97"/>
      <c r="C503" s="17"/>
      <c r="D503" s="17"/>
      <c r="E503" s="17"/>
      <c r="F503" s="13"/>
      <c r="G503" s="93"/>
      <c r="H503" s="93"/>
      <c r="I503" s="103" t="s">
        <v>405</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25">
      <c r="A504" s="104"/>
      <c r="B504" s="97"/>
      <c r="C504" s="17"/>
      <c r="D504" s="17"/>
      <c r="E504" s="17"/>
      <c r="F504" s="13"/>
      <c r="G504" s="93"/>
      <c r="H504" s="93"/>
      <c r="I504" s="103" t="s">
        <v>406</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25">
      <c r="A505" s="104"/>
      <c r="B505" s="97"/>
      <c r="C505" s="17"/>
      <c r="D505" s="17"/>
      <c r="E505" s="17"/>
      <c r="F505" s="13"/>
      <c r="G505" s="93"/>
      <c r="H505" s="93"/>
      <c r="I505" s="103" t="s">
        <v>407</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25">
      <c r="A506" s="104"/>
      <c r="B506" s="97"/>
      <c r="C506" s="17"/>
      <c r="D506" s="17"/>
      <c r="E506" s="17"/>
      <c r="F506" s="13"/>
      <c r="G506" s="93"/>
      <c r="H506" s="93"/>
      <c r="I506" s="103" t="s">
        <v>408</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25">
      <c r="A507" s="104"/>
      <c r="B507" s="97"/>
      <c r="C507" s="17"/>
      <c r="D507" s="17"/>
      <c r="E507" s="17"/>
      <c r="F507" s="13"/>
      <c r="G507" s="93"/>
      <c r="H507" s="93"/>
      <c r="I507" s="103" t="s">
        <v>409</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25">
      <c r="A508" s="104"/>
      <c r="B508" s="97"/>
      <c r="C508" s="17"/>
      <c r="D508" s="17"/>
      <c r="E508" s="17"/>
      <c r="F508" s="13"/>
      <c r="G508" s="93"/>
      <c r="H508" s="93" t="s">
        <v>813</v>
      </c>
      <c r="I508" s="103" t="s">
        <v>400</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25">
      <c r="A509" s="104"/>
      <c r="B509" s="97"/>
      <c r="C509" s="17"/>
      <c r="D509" s="17"/>
      <c r="E509" s="17"/>
      <c r="F509" s="13"/>
      <c r="G509" s="93"/>
      <c r="H509" s="93"/>
      <c r="I509" s="103" t="s">
        <v>401</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25">
      <c r="A510" s="104"/>
      <c r="B510" s="97"/>
      <c r="C510" s="17"/>
      <c r="D510" s="17"/>
      <c r="E510" s="17"/>
      <c r="F510" s="13"/>
      <c r="G510" s="93"/>
      <c r="H510" s="93"/>
      <c r="I510" s="103" t="s">
        <v>402</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25">
      <c r="A511" s="104"/>
      <c r="B511" s="97"/>
      <c r="C511" s="17"/>
      <c r="D511" s="17"/>
      <c r="E511" s="17"/>
      <c r="F511" s="13"/>
      <c r="G511" s="93"/>
      <c r="H511" s="93"/>
      <c r="I511" s="103" t="s">
        <v>403</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25">
      <c r="A512" s="104"/>
      <c r="B512" s="97"/>
      <c r="C512" s="17"/>
      <c r="D512" s="17"/>
      <c r="E512" s="17"/>
      <c r="F512" s="13"/>
      <c r="G512" s="93"/>
      <c r="H512" s="93"/>
      <c r="I512" s="103" t="s">
        <v>404</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25">
      <c r="A513" s="104"/>
      <c r="B513" s="97"/>
      <c r="C513" s="17"/>
      <c r="D513" s="17"/>
      <c r="E513" s="17"/>
      <c r="F513" s="13"/>
      <c r="G513" s="93"/>
      <c r="H513" s="93"/>
      <c r="I513" s="103" t="s">
        <v>405</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25">
      <c r="A514" s="104"/>
      <c r="B514" s="97"/>
      <c r="C514" s="17"/>
      <c r="D514" s="17"/>
      <c r="E514" s="17"/>
      <c r="F514" s="13"/>
      <c r="G514" s="93"/>
      <c r="H514" s="93"/>
      <c r="I514" s="103" t="s">
        <v>406</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25">
      <c r="A515" s="104"/>
      <c r="B515" s="97"/>
      <c r="C515" s="17"/>
      <c r="D515" s="17"/>
      <c r="E515" s="17"/>
      <c r="F515" s="13"/>
      <c r="G515" s="93"/>
      <c r="H515" s="93"/>
      <c r="I515" s="103" t="s">
        <v>407</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25">
      <c r="A516" s="104"/>
      <c r="B516" s="97"/>
      <c r="C516" s="17"/>
      <c r="D516" s="17"/>
      <c r="E516" s="17"/>
      <c r="F516" s="13"/>
      <c r="G516" s="93"/>
      <c r="H516" s="93"/>
      <c r="I516" s="103" t="s">
        <v>408</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25">
      <c r="A517" s="104"/>
      <c r="B517" s="97"/>
      <c r="C517" s="17"/>
      <c r="D517" s="17"/>
      <c r="E517" s="17"/>
      <c r="F517" s="13"/>
      <c r="G517" s="93"/>
      <c r="H517" s="93"/>
      <c r="I517" s="103" t="s">
        <v>409</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25">
      <c r="A518" s="104"/>
      <c r="B518" s="97"/>
      <c r="C518" s="17"/>
      <c r="D518" s="17"/>
      <c r="E518" s="17"/>
      <c r="F518" s="13"/>
      <c r="G518" s="93"/>
      <c r="H518" s="93" t="s">
        <v>814</v>
      </c>
      <c r="I518" s="103" t="s">
        <v>400</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25">
      <c r="A519" s="104"/>
      <c r="B519" s="97"/>
      <c r="C519" s="17"/>
      <c r="D519" s="17"/>
      <c r="E519" s="17"/>
      <c r="F519" s="13"/>
      <c r="G519" s="93"/>
      <c r="H519" s="93"/>
      <c r="I519" s="103" t="s">
        <v>401</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25">
      <c r="A520" s="104"/>
      <c r="B520" s="97"/>
      <c r="C520" s="17"/>
      <c r="D520" s="17"/>
      <c r="E520" s="17"/>
      <c r="F520" s="13"/>
      <c r="G520" s="93"/>
      <c r="H520" s="93"/>
      <c r="I520" s="103" t="s">
        <v>402</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25">
      <c r="A521" s="104"/>
      <c r="B521" s="97"/>
      <c r="C521" s="17"/>
      <c r="D521" s="17"/>
      <c r="E521" s="17"/>
      <c r="F521" s="13"/>
      <c r="G521" s="93"/>
      <c r="H521" s="93"/>
      <c r="I521" s="103" t="s">
        <v>403</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25">
      <c r="A522" s="104"/>
      <c r="B522" s="97"/>
      <c r="C522" s="17"/>
      <c r="D522" s="17"/>
      <c r="E522" s="17"/>
      <c r="F522" s="13"/>
      <c r="G522" s="93"/>
      <c r="H522" s="93"/>
      <c r="I522" s="103" t="s">
        <v>404</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25">
      <c r="A523" s="104"/>
      <c r="B523" s="97"/>
      <c r="C523" s="17"/>
      <c r="D523" s="17"/>
      <c r="E523" s="17"/>
      <c r="F523" s="13"/>
      <c r="G523" s="93"/>
      <c r="H523" s="93"/>
      <c r="I523" s="103" t="s">
        <v>405</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25">
      <c r="A524" s="104"/>
      <c r="B524" s="97"/>
      <c r="C524" s="17"/>
      <c r="D524" s="17"/>
      <c r="E524" s="17"/>
      <c r="F524" s="13"/>
      <c r="G524" s="93"/>
      <c r="H524" s="93"/>
      <c r="I524" s="103" t="s">
        <v>406</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25">
      <c r="A525" s="104"/>
      <c r="B525" s="97"/>
      <c r="C525" s="17"/>
      <c r="D525" s="17"/>
      <c r="E525" s="17"/>
      <c r="F525" s="13"/>
      <c r="G525" s="93"/>
      <c r="H525" s="93"/>
      <c r="I525" s="103" t="s">
        <v>407</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25">
      <c r="A526" s="104"/>
      <c r="B526" s="97"/>
      <c r="C526" s="17"/>
      <c r="D526" s="17"/>
      <c r="E526" s="17"/>
      <c r="F526" s="13"/>
      <c r="G526" s="93"/>
      <c r="H526" s="93"/>
      <c r="I526" s="103" t="s">
        <v>408</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25">
      <c r="A527" s="104"/>
      <c r="B527" s="97"/>
      <c r="C527" s="17"/>
      <c r="D527" s="17"/>
      <c r="E527" s="17"/>
      <c r="F527" s="13"/>
      <c r="G527" s="93"/>
      <c r="H527" s="93"/>
      <c r="I527" s="103" t="s">
        <v>409</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25">
      <c r="A528" s="104"/>
      <c r="B528" s="97"/>
      <c r="C528" s="17"/>
      <c r="D528" s="17"/>
      <c r="E528" s="17"/>
      <c r="F528" s="13"/>
      <c r="G528" s="93"/>
      <c r="H528" s="93" t="s">
        <v>815</v>
      </c>
      <c r="I528" s="103" t="s">
        <v>400</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25">
      <c r="A529" s="104"/>
      <c r="B529" s="97"/>
      <c r="C529" s="17"/>
      <c r="D529" s="17"/>
      <c r="E529" s="17"/>
      <c r="F529" s="13"/>
      <c r="G529" s="93"/>
      <c r="H529" s="93"/>
      <c r="I529" s="103" t="s">
        <v>401</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25">
      <c r="A530" s="104"/>
      <c r="B530" s="97"/>
      <c r="C530" s="17"/>
      <c r="D530" s="17"/>
      <c r="E530" s="17"/>
      <c r="F530" s="13"/>
      <c r="G530" s="93"/>
      <c r="H530" s="93"/>
      <c r="I530" s="103" t="s">
        <v>402</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25">
      <c r="A531" s="104"/>
      <c r="B531" s="97"/>
      <c r="C531" s="17"/>
      <c r="D531" s="17"/>
      <c r="E531" s="17"/>
      <c r="F531" s="13"/>
      <c r="G531" s="93"/>
      <c r="H531" s="93"/>
      <c r="I531" s="103" t="s">
        <v>403</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25">
      <c r="A532" s="104"/>
      <c r="B532" s="97"/>
      <c r="C532" s="17"/>
      <c r="D532" s="17"/>
      <c r="E532" s="17"/>
      <c r="F532" s="13"/>
      <c r="G532" s="93"/>
      <c r="H532" s="93"/>
      <c r="I532" s="103" t="s">
        <v>404</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25">
      <c r="A533" s="104"/>
      <c r="B533" s="97"/>
      <c r="C533" s="17"/>
      <c r="D533" s="17"/>
      <c r="E533" s="17"/>
      <c r="F533" s="13"/>
      <c r="G533" s="93"/>
      <c r="H533" s="93"/>
      <c r="I533" s="103" t="s">
        <v>405</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25">
      <c r="A534" s="104"/>
      <c r="B534" s="97"/>
      <c r="C534" s="17"/>
      <c r="D534" s="17"/>
      <c r="E534" s="17"/>
      <c r="F534" s="13"/>
      <c r="G534" s="93"/>
      <c r="H534" s="93"/>
      <c r="I534" s="103" t="s">
        <v>406</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25">
      <c r="A535" s="104"/>
      <c r="B535" s="97"/>
      <c r="C535" s="17"/>
      <c r="D535" s="17"/>
      <c r="E535" s="17"/>
      <c r="F535" s="13"/>
      <c r="G535" s="93"/>
      <c r="H535" s="93"/>
      <c r="I535" s="103" t="s">
        <v>407</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25">
      <c r="A536" s="104"/>
      <c r="B536" s="97"/>
      <c r="C536" s="17"/>
      <c r="D536" s="17"/>
      <c r="E536" s="17"/>
      <c r="F536" s="13"/>
      <c r="G536" s="93"/>
      <c r="H536" s="93"/>
      <c r="I536" s="103" t="s">
        <v>408</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25">
      <c r="A537" s="104"/>
      <c r="B537" s="97"/>
      <c r="C537" s="17"/>
      <c r="D537" s="17"/>
      <c r="E537" s="17"/>
      <c r="F537" s="13"/>
      <c r="G537" s="93"/>
      <c r="H537" s="93"/>
      <c r="I537" s="103" t="s">
        <v>409</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25">
      <c r="A538" s="104"/>
      <c r="B538" s="97"/>
      <c r="C538" s="17"/>
      <c r="D538" s="17"/>
      <c r="E538" s="17"/>
      <c r="F538" s="13"/>
      <c r="G538" s="93"/>
      <c r="H538" s="93" t="s">
        <v>816</v>
      </c>
      <c r="I538" s="103" t="s">
        <v>400</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25">
      <c r="A539" s="104"/>
      <c r="B539" s="97"/>
      <c r="C539" s="17"/>
      <c r="D539" s="17"/>
      <c r="E539" s="17"/>
      <c r="F539" s="13"/>
      <c r="G539" s="93"/>
      <c r="H539" s="93"/>
      <c r="I539" s="103" t="s">
        <v>401</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25">
      <c r="A540" s="104"/>
      <c r="B540" s="97"/>
      <c r="C540" s="17"/>
      <c r="D540" s="17"/>
      <c r="E540" s="17"/>
      <c r="F540" s="13"/>
      <c r="G540" s="93"/>
      <c r="H540" s="93"/>
      <c r="I540" s="103" t="s">
        <v>402</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25">
      <c r="A541" s="104"/>
      <c r="B541" s="97"/>
      <c r="C541" s="17"/>
      <c r="D541" s="17"/>
      <c r="E541" s="17"/>
      <c r="F541" s="13"/>
      <c r="G541" s="93"/>
      <c r="H541" s="93"/>
      <c r="I541" s="103" t="s">
        <v>403</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25">
      <c r="A542" s="104"/>
      <c r="B542" s="97"/>
      <c r="C542" s="17"/>
      <c r="D542" s="17"/>
      <c r="E542" s="17"/>
      <c r="F542" s="13"/>
      <c r="G542" s="93"/>
      <c r="H542" s="93"/>
      <c r="I542" s="103" t="s">
        <v>404</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25">
      <c r="A543" s="104"/>
      <c r="B543" s="97"/>
      <c r="C543" s="17"/>
      <c r="D543" s="17"/>
      <c r="E543" s="17"/>
      <c r="F543" s="13"/>
      <c r="G543" s="93"/>
      <c r="H543" s="93"/>
      <c r="I543" s="103" t="s">
        <v>405</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25">
      <c r="A544" s="104"/>
      <c r="B544" s="97"/>
      <c r="C544" s="17"/>
      <c r="D544" s="17"/>
      <c r="E544" s="17"/>
      <c r="F544" s="13"/>
      <c r="G544" s="93"/>
      <c r="H544" s="93"/>
      <c r="I544" s="103" t="s">
        <v>406</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25">
      <c r="A545" s="104"/>
      <c r="B545" s="97"/>
      <c r="C545" s="17"/>
      <c r="D545" s="17"/>
      <c r="E545" s="17"/>
      <c r="F545" s="13"/>
      <c r="G545" s="93"/>
      <c r="H545" s="93"/>
      <c r="I545" s="103" t="s">
        <v>407</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25">
      <c r="A546" s="104"/>
      <c r="B546" s="97"/>
      <c r="C546" s="17"/>
      <c r="D546" s="17"/>
      <c r="E546" s="17"/>
      <c r="F546" s="13"/>
      <c r="G546" s="93"/>
      <c r="H546" s="93"/>
      <c r="I546" s="103" t="s">
        <v>408</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25">
      <c r="A547" s="104"/>
      <c r="B547" s="97"/>
      <c r="C547" s="17"/>
      <c r="D547" s="17"/>
      <c r="E547" s="17"/>
      <c r="F547" s="13"/>
      <c r="G547" s="93"/>
      <c r="H547" s="93"/>
      <c r="I547" s="103" t="s">
        <v>409</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25">
      <c r="A548" s="104"/>
      <c r="B548" s="97"/>
      <c r="C548" s="17"/>
      <c r="D548" s="17"/>
      <c r="E548" s="17"/>
      <c r="F548" s="13"/>
      <c r="G548" s="93"/>
      <c r="H548" s="93" t="s">
        <v>817</v>
      </c>
      <c r="I548" s="103" t="s">
        <v>400</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25">
      <c r="A549" s="104"/>
      <c r="B549" s="97"/>
      <c r="C549" s="17"/>
      <c r="D549" s="17"/>
      <c r="E549" s="17"/>
      <c r="F549" s="13"/>
      <c r="G549" s="93"/>
      <c r="H549" s="93"/>
      <c r="I549" s="103" t="s">
        <v>401</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25">
      <c r="A550" s="104"/>
      <c r="B550" s="97"/>
      <c r="C550" s="17"/>
      <c r="D550" s="17"/>
      <c r="E550" s="17"/>
      <c r="F550" s="13"/>
      <c r="G550" s="93"/>
      <c r="H550" s="93"/>
      <c r="I550" s="103" t="s">
        <v>402</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25">
      <c r="A551" s="104"/>
      <c r="B551" s="97"/>
      <c r="C551" s="17"/>
      <c r="D551" s="17"/>
      <c r="E551" s="17"/>
      <c r="F551" s="13"/>
      <c r="G551" s="93"/>
      <c r="H551" s="93"/>
      <c r="I551" s="103" t="s">
        <v>403</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25">
      <c r="A552" s="104"/>
      <c r="B552" s="97"/>
      <c r="C552" s="17"/>
      <c r="D552" s="17"/>
      <c r="E552" s="17"/>
      <c r="F552" s="13"/>
      <c r="G552" s="93"/>
      <c r="H552" s="93"/>
      <c r="I552" s="103" t="s">
        <v>404</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25">
      <c r="A553" s="104"/>
      <c r="B553" s="97"/>
      <c r="C553" s="17"/>
      <c r="D553" s="17"/>
      <c r="E553" s="17"/>
      <c r="F553" s="13"/>
      <c r="G553" s="93"/>
      <c r="H553" s="93"/>
      <c r="I553" s="103" t="s">
        <v>405</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25">
      <c r="A554" s="104"/>
      <c r="B554" s="97"/>
      <c r="C554" s="17"/>
      <c r="D554" s="17"/>
      <c r="E554" s="17"/>
      <c r="F554" s="13"/>
      <c r="G554" s="93"/>
      <c r="H554" s="93"/>
      <c r="I554" s="103" t="s">
        <v>406</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25">
      <c r="A555" s="104"/>
      <c r="B555" s="97"/>
      <c r="C555" s="17"/>
      <c r="D555" s="17"/>
      <c r="E555" s="17"/>
      <c r="F555" s="13"/>
      <c r="G555" s="93"/>
      <c r="H555" s="93"/>
      <c r="I555" s="103" t="s">
        <v>407</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25">
      <c r="A556" s="104"/>
      <c r="B556" s="97"/>
      <c r="C556" s="17"/>
      <c r="D556" s="17"/>
      <c r="E556" s="17"/>
      <c r="F556" s="13"/>
      <c r="G556" s="93"/>
      <c r="H556" s="93"/>
      <c r="I556" s="103" t="s">
        <v>408</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25">
      <c r="A557" s="104"/>
      <c r="B557" s="97"/>
      <c r="C557" s="17"/>
      <c r="D557" s="17"/>
      <c r="E557" s="17"/>
      <c r="F557" s="13"/>
      <c r="G557" s="93"/>
      <c r="H557" s="93"/>
      <c r="I557" s="103" t="s">
        <v>409</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25">
      <c r="A558" s="104"/>
      <c r="B558" s="97"/>
      <c r="C558" s="17"/>
      <c r="D558" s="17"/>
      <c r="E558" s="17"/>
      <c r="F558" s="13"/>
      <c r="G558" s="93"/>
      <c r="H558" s="93" t="s">
        <v>818</v>
      </c>
      <c r="I558" s="103" t="s">
        <v>400</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25">
      <c r="A559" s="104"/>
      <c r="B559" s="97"/>
      <c r="C559" s="17"/>
      <c r="D559" s="17"/>
      <c r="E559" s="17"/>
      <c r="F559" s="13"/>
      <c r="G559" s="93"/>
      <c r="H559" s="93"/>
      <c r="I559" s="103" t="s">
        <v>401</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25">
      <c r="A560" s="104"/>
      <c r="B560" s="97"/>
      <c r="C560" s="17"/>
      <c r="D560" s="17"/>
      <c r="E560" s="17"/>
      <c r="F560" s="13"/>
      <c r="G560" s="93"/>
      <c r="H560" s="93"/>
      <c r="I560" s="103" t="s">
        <v>402</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25">
      <c r="A561" s="104"/>
      <c r="B561" s="97"/>
      <c r="C561" s="17"/>
      <c r="D561" s="17"/>
      <c r="E561" s="17"/>
      <c r="F561" s="13"/>
      <c r="G561" s="93"/>
      <c r="H561" s="93"/>
      <c r="I561" s="103" t="s">
        <v>403</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25">
      <c r="A562" s="104"/>
      <c r="B562" s="97"/>
      <c r="C562" s="17"/>
      <c r="D562" s="17"/>
      <c r="E562" s="17"/>
      <c r="F562" s="13"/>
      <c r="G562" s="93"/>
      <c r="H562" s="93"/>
      <c r="I562" s="103" t="s">
        <v>404</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25">
      <c r="A563" s="104"/>
      <c r="B563" s="97"/>
      <c r="C563" s="17"/>
      <c r="D563" s="17"/>
      <c r="E563" s="17"/>
      <c r="F563" s="13"/>
      <c r="G563" s="93"/>
      <c r="H563" s="93"/>
      <c r="I563" s="103" t="s">
        <v>405</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25">
      <c r="A564" s="104"/>
      <c r="B564" s="97"/>
      <c r="C564" s="17"/>
      <c r="D564" s="17"/>
      <c r="E564" s="17"/>
      <c r="F564" s="13"/>
      <c r="G564" s="93"/>
      <c r="H564" s="93"/>
      <c r="I564" s="103" t="s">
        <v>406</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25">
      <c r="A565" s="104"/>
      <c r="B565" s="97"/>
      <c r="C565" s="17"/>
      <c r="D565" s="17"/>
      <c r="E565" s="17"/>
      <c r="F565" s="13"/>
      <c r="G565" s="93"/>
      <c r="H565" s="93"/>
      <c r="I565" s="103" t="s">
        <v>407</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25">
      <c r="A566" s="104"/>
      <c r="B566" s="97"/>
      <c r="C566" s="17"/>
      <c r="D566" s="17"/>
      <c r="E566" s="17"/>
      <c r="F566" s="13"/>
      <c r="G566" s="93"/>
      <c r="H566" s="93"/>
      <c r="I566" s="103" t="s">
        <v>408</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25">
      <c r="A567" s="104"/>
      <c r="B567" s="97"/>
      <c r="C567" s="17"/>
      <c r="D567" s="17"/>
      <c r="E567" s="17"/>
      <c r="F567" s="13"/>
      <c r="G567" s="93"/>
      <c r="H567" s="93"/>
      <c r="I567" s="103" t="s">
        <v>409</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25">
      <c r="A568" s="104"/>
      <c r="B568" s="97"/>
      <c r="C568" s="17"/>
      <c r="D568" s="17"/>
      <c r="E568" s="17"/>
      <c r="F568" s="13"/>
      <c r="G568" s="93"/>
      <c r="H568" s="93" t="s">
        <v>819</v>
      </c>
      <c r="I568" s="103" t="s">
        <v>400</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25">
      <c r="A569" s="104"/>
      <c r="B569" s="97"/>
      <c r="C569" s="17"/>
      <c r="D569" s="17"/>
      <c r="E569" s="17"/>
      <c r="F569" s="13"/>
      <c r="G569" s="93"/>
      <c r="H569" s="93"/>
      <c r="I569" s="103" t="s">
        <v>401</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25">
      <c r="A570" s="104"/>
      <c r="B570" s="97"/>
      <c r="C570" s="17"/>
      <c r="D570" s="17"/>
      <c r="E570" s="17"/>
      <c r="F570" s="13"/>
      <c r="G570" s="93"/>
      <c r="H570" s="93"/>
      <c r="I570" s="103" t="s">
        <v>402</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25">
      <c r="A571" s="104"/>
      <c r="B571" s="97"/>
      <c r="C571" s="17"/>
      <c r="D571" s="17"/>
      <c r="E571" s="17"/>
      <c r="F571" s="13"/>
      <c r="G571" s="93"/>
      <c r="H571" s="93"/>
      <c r="I571" s="103" t="s">
        <v>403</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25">
      <c r="A572" s="104"/>
      <c r="B572" s="97"/>
      <c r="C572" s="17"/>
      <c r="D572" s="17"/>
      <c r="E572" s="17"/>
      <c r="F572" s="13"/>
      <c r="G572" s="93"/>
      <c r="H572" s="93"/>
      <c r="I572" s="103" t="s">
        <v>404</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25">
      <c r="A573" s="104"/>
      <c r="B573" s="97"/>
      <c r="C573" s="17"/>
      <c r="D573" s="17"/>
      <c r="E573" s="17"/>
      <c r="F573" s="13"/>
      <c r="G573" s="93"/>
      <c r="H573" s="93"/>
      <c r="I573" s="103" t="s">
        <v>405</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25">
      <c r="A574" s="104"/>
      <c r="B574" s="97"/>
      <c r="C574" s="17"/>
      <c r="D574" s="17"/>
      <c r="E574" s="17"/>
      <c r="F574" s="13"/>
      <c r="G574" s="93"/>
      <c r="H574" s="93"/>
      <c r="I574" s="103" t="s">
        <v>406</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25">
      <c r="A575" s="104"/>
      <c r="B575" s="97"/>
      <c r="C575" s="17"/>
      <c r="D575" s="17"/>
      <c r="E575" s="17"/>
      <c r="F575" s="13"/>
      <c r="G575" s="93"/>
      <c r="H575" s="93"/>
      <c r="I575" s="103" t="s">
        <v>407</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25">
      <c r="A576" s="104"/>
      <c r="B576" s="97"/>
      <c r="C576" s="17"/>
      <c r="D576" s="17"/>
      <c r="E576" s="17"/>
      <c r="F576" s="13"/>
      <c r="G576" s="93"/>
      <c r="H576" s="93"/>
      <c r="I576" s="103" t="s">
        <v>408</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25">
      <c r="A577" s="104"/>
      <c r="B577" s="97"/>
      <c r="C577" s="17"/>
      <c r="D577" s="17"/>
      <c r="E577" s="17"/>
      <c r="F577" s="13"/>
      <c r="G577" s="93"/>
      <c r="H577" s="93"/>
      <c r="I577" s="103" t="s">
        <v>409</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5" outlineLevel="1" collapsed="1" x14ac:dyDescent="0.25">
      <c r="A578" s="104"/>
      <c r="B578" s="97"/>
      <c r="C578" s="12" t="s">
        <v>124</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2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126</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2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2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0999999999999996" customHeight="1" outlineLevel="1" collapsed="1" thickBot="1" x14ac:dyDescent="0.3">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0999999999999996" customHeight="1" outlineLevel="1" x14ac:dyDescent="0.25">
      <c r="A583" s="104"/>
      <c r="B583" s="97"/>
      <c r="C583" s="9" t="s">
        <v>0</v>
      </c>
      <c r="D583" s="9"/>
      <c r="E583" s="9"/>
      <c r="F583" s="9"/>
      <c r="G583" s="9"/>
      <c r="H583" s="9"/>
      <c r="I583" s="9"/>
      <c r="J583" s="9"/>
      <c r="K583" s="10"/>
      <c r="L583" s="10"/>
      <c r="M583" s="10"/>
      <c r="N583" s="10"/>
      <c r="O583" s="10"/>
      <c r="P583" s="10"/>
      <c r="Q583" s="10"/>
      <c r="R583" s="10"/>
      <c r="S583" s="10"/>
      <c r="T583" s="10"/>
      <c r="U583" s="10"/>
      <c r="V583" s="69" t="s">
        <v>117</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25">
      <c r="A584" s="104"/>
      <c r="B584" s="97"/>
      <c r="C584" s="12"/>
      <c r="D584" s="12">
        <v>0</v>
      </c>
      <c r="E584" s="12" t="s">
        <v>1</v>
      </c>
      <c r="F584" s="71"/>
      <c r="G584" s="72" t="s">
        <v>1107</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25">
      <c r="A585" s="104"/>
      <c r="B585" s="97"/>
      <c r="C585" s="12"/>
      <c r="D585" s="12"/>
      <c r="E585" s="17"/>
      <c r="F585" s="75"/>
      <c r="G585" s="950" t="s">
        <v>1108</v>
      </c>
      <c r="H585" s="950"/>
      <c r="I585" s="950"/>
      <c r="J585" s="950"/>
      <c r="K585" s="950"/>
      <c r="L585" s="950"/>
      <c r="M585" s="950"/>
      <c r="N585" s="950"/>
      <c r="O585" s="950"/>
      <c r="P585" s="950"/>
      <c r="Q585" s="950"/>
      <c r="R585" s="95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2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2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2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25">
      <c r="A589" s="104"/>
      <c r="B589" s="97"/>
      <c r="C589" s="17"/>
      <c r="D589" s="17"/>
      <c r="E589" s="17"/>
      <c r="F589" s="17"/>
      <c r="G589" s="17"/>
      <c r="H589" s="17"/>
      <c r="I589" s="17"/>
      <c r="J589" s="17"/>
      <c r="K589" s="17"/>
      <c r="L589" s="23"/>
      <c r="M589" s="133" t="s">
        <v>474</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2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25">
      <c r="A591" s="104"/>
      <c r="B591" s="97"/>
      <c r="C591" s="17"/>
      <c r="D591" s="17"/>
      <c r="E591" s="17"/>
      <c r="F591" s="17"/>
      <c r="G591" s="23"/>
      <c r="H591" s="23"/>
      <c r="I591" s="23" t="s">
        <v>164</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0999999999999996" customHeight="1" outlineLevel="1" x14ac:dyDescent="0.25">
      <c r="A592" s="104"/>
      <c r="B592" s="97"/>
      <c r="C592" s="12" t="s">
        <v>120</v>
      </c>
      <c r="D592" s="17"/>
      <c r="E592" s="17"/>
      <c r="F592" s="17"/>
      <c r="G592" s="23"/>
      <c r="H592" s="23"/>
      <c r="I592" s="23"/>
      <c r="J592" s="86" t="s">
        <v>121</v>
      </c>
      <c r="K592" s="86" t="s">
        <v>121</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0999999999999996" customHeight="1" outlineLevel="1" x14ac:dyDescent="0.2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25">
      <c r="A594" s="104"/>
      <c r="B594" s="97"/>
      <c r="C594" s="17"/>
      <c r="D594" s="17"/>
      <c r="E594" s="17"/>
      <c r="F594" s="13"/>
      <c r="G594" s="88"/>
      <c r="H594" s="88"/>
      <c r="I594" s="101" t="s">
        <v>1109</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25">
      <c r="A595" s="104"/>
      <c r="B595" s="97"/>
      <c r="C595" s="17"/>
      <c r="D595" s="17"/>
      <c r="E595" s="17"/>
      <c r="F595" s="13"/>
      <c r="G595" s="88"/>
      <c r="H595" s="88"/>
      <c r="I595" s="101" t="s">
        <v>1110</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2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2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0999999999999996" customHeight="1" outlineLevel="1" x14ac:dyDescent="0.25">
      <c r="A598" s="104"/>
      <c r="B598" s="97"/>
      <c r="C598" s="12" t="s">
        <v>124</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2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192</v>
      </c>
      <c r="S599" s="39"/>
      <c r="T599" s="95"/>
      <c r="U599" s="95"/>
      <c r="V599" s="96" t="s">
        <v>125</v>
      </c>
      <c r="W599" s="96"/>
      <c r="X599" s="96"/>
      <c r="Y599" s="96"/>
      <c r="Z599" s="96"/>
      <c r="AA599" s="96"/>
      <c r="AB599" s="96"/>
      <c r="AC599" s="96"/>
      <c r="AD599" s="96"/>
      <c r="AE599" s="41" t="s">
        <v>126</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2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2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0999999999999996" customHeight="1" outlineLevel="1" collapsed="1" thickBot="1" x14ac:dyDescent="0.3">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0999999999999996" customHeight="1" outlineLevel="1" x14ac:dyDescent="0.25">
      <c r="A603" s="104"/>
      <c r="B603" s="97"/>
      <c r="C603" s="9" t="s">
        <v>0</v>
      </c>
      <c r="D603" s="9"/>
      <c r="E603" s="9"/>
      <c r="F603" s="9"/>
      <c r="G603" s="9"/>
      <c r="H603" s="9"/>
      <c r="I603" s="9"/>
      <c r="J603" s="9"/>
      <c r="K603" s="10"/>
      <c r="L603" s="10"/>
      <c r="M603" s="10"/>
      <c r="N603" s="10"/>
      <c r="O603" s="10"/>
      <c r="P603" s="10"/>
      <c r="Q603" s="10"/>
      <c r="R603" s="10"/>
      <c r="S603" s="10"/>
      <c r="T603" s="10"/>
      <c r="U603" s="10"/>
      <c r="V603" s="69" t="s">
        <v>117</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25">
      <c r="A604" s="104"/>
      <c r="B604" s="97"/>
      <c r="C604" s="12"/>
      <c r="D604" s="12">
        <v>0</v>
      </c>
      <c r="E604" s="12" t="s">
        <v>1</v>
      </c>
      <c r="F604" s="71"/>
      <c r="G604" s="72" t="s">
        <v>199</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25">
      <c r="A605" s="104"/>
      <c r="B605" s="97"/>
      <c r="C605" s="12"/>
      <c r="D605" s="12"/>
      <c r="E605" s="17"/>
      <c r="F605" s="75"/>
      <c r="G605" s="76" t="s">
        <v>200</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2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2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25">
      <c r="A608" s="104"/>
      <c r="B608" s="97"/>
      <c r="C608" s="17"/>
      <c r="D608" s="17"/>
      <c r="E608" s="17"/>
      <c r="F608" s="17"/>
      <c r="G608" s="22"/>
      <c r="H608" s="22"/>
      <c r="I608" s="22"/>
      <c r="J608" s="22"/>
      <c r="K608" s="22"/>
      <c r="L608" s="17"/>
      <c r="M608" s="137"/>
      <c r="N608" s="46" t="s">
        <v>860</v>
      </c>
      <c r="O608" s="137"/>
      <c r="P608" s="46" t="s">
        <v>857</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25">
      <c r="A609" s="104"/>
      <c r="B609" s="97"/>
      <c r="C609" s="17"/>
      <c r="D609" s="17"/>
      <c r="E609" s="17"/>
      <c r="F609" s="17"/>
      <c r="G609" s="17"/>
      <c r="H609" s="17"/>
      <c r="I609" s="17"/>
      <c r="J609" s="17"/>
      <c r="K609" s="17"/>
      <c r="L609" s="17"/>
      <c r="M609" s="17"/>
      <c r="N609" s="46" t="s">
        <v>859</v>
      </c>
      <c r="O609" s="17"/>
      <c r="P609" s="46" t="s">
        <v>858</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25">
      <c r="A610" s="104"/>
      <c r="B610" s="97"/>
      <c r="C610" s="17"/>
      <c r="D610" s="17"/>
      <c r="E610" s="17"/>
      <c r="F610" s="17"/>
      <c r="G610" s="23"/>
      <c r="H610" s="23"/>
      <c r="I610" s="23"/>
      <c r="J610" s="23"/>
      <c r="K610" s="23"/>
      <c r="L610" s="23"/>
      <c r="M610" s="23"/>
      <c r="N610" s="23" t="s">
        <v>830</v>
      </c>
      <c r="O610" s="23"/>
      <c r="P610" s="23" t="s">
        <v>831</v>
      </c>
      <c r="Q610" s="22"/>
      <c r="R610" s="23"/>
      <c r="S610" s="100" t="s">
        <v>203</v>
      </c>
      <c r="T610" s="100"/>
      <c r="U610" s="23"/>
      <c r="V610" s="24" t="s">
        <v>197</v>
      </c>
      <c r="W610" s="24"/>
      <c r="X610" s="24"/>
      <c r="Y610" s="24"/>
      <c r="Z610" s="24"/>
      <c r="AA610" s="24"/>
      <c r="AB610" s="24"/>
      <c r="AC610" s="240" t="s">
        <v>915</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25">
      <c r="A611" s="104"/>
      <c r="B611" s="97"/>
      <c r="C611" s="17"/>
      <c r="D611" s="17"/>
      <c r="E611" s="17"/>
      <c r="F611" s="17"/>
      <c r="G611" s="17"/>
      <c r="H611" s="17" t="s">
        <v>826</v>
      </c>
      <c r="I611" s="23" t="s">
        <v>164</v>
      </c>
      <c r="J611" s="23" t="s">
        <v>204</v>
      </c>
      <c r="K611" s="23" t="s">
        <v>205</v>
      </c>
      <c r="L611" s="23" t="s">
        <v>207</v>
      </c>
      <c r="M611" s="23"/>
      <c r="N611" s="23" t="s">
        <v>206</v>
      </c>
      <c r="O611" s="23"/>
      <c r="P611" s="23" t="s">
        <v>206</v>
      </c>
      <c r="Q611" s="22"/>
      <c r="R611" s="23"/>
      <c r="S611" s="23" t="s">
        <v>209</v>
      </c>
      <c r="T611" s="23" t="s">
        <v>208</v>
      </c>
      <c r="U611" s="23"/>
      <c r="V611" s="24"/>
      <c r="W611" s="24"/>
      <c r="X611" s="24"/>
      <c r="Y611" s="24"/>
      <c r="Z611" s="24"/>
      <c r="AA611" s="24"/>
      <c r="AB611" s="24"/>
      <c r="AC611" s="24" t="s">
        <v>832</v>
      </c>
      <c r="AD611" s="24" t="s">
        <v>916</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0999999999999996" customHeight="1" outlineLevel="1" x14ac:dyDescent="0.25">
      <c r="A612" s="104"/>
      <c r="B612" s="97"/>
      <c r="C612" s="12" t="s">
        <v>120</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0999999999999996" customHeight="1" outlineLevel="1" x14ac:dyDescent="0.2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25">
      <c r="A614" s="104"/>
      <c r="B614" s="97"/>
      <c r="C614" s="17"/>
      <c r="D614" s="17"/>
      <c r="E614" s="17"/>
      <c r="F614" s="13"/>
      <c r="H614" s="106" t="s">
        <v>844</v>
      </c>
      <c r="I614" s="101" t="s">
        <v>400</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25">
      <c r="A615" s="104"/>
      <c r="B615" s="97"/>
      <c r="C615" s="17"/>
      <c r="D615" s="17"/>
      <c r="E615" s="17"/>
      <c r="F615" s="13"/>
      <c r="I615" s="101" t="s">
        <v>401</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25">
      <c r="A616" s="104"/>
      <c r="B616" s="97"/>
      <c r="C616" s="17"/>
      <c r="D616" s="17"/>
      <c r="E616" s="17"/>
      <c r="F616" s="13"/>
      <c r="I616" s="101" t="s">
        <v>402</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25">
      <c r="A617" s="104"/>
      <c r="B617" s="97"/>
      <c r="C617" s="17"/>
      <c r="D617" s="17"/>
      <c r="E617" s="17"/>
      <c r="F617" s="13"/>
      <c r="I617" s="101" t="s">
        <v>403</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25">
      <c r="A618" s="104"/>
      <c r="B618" s="97"/>
      <c r="C618" s="17"/>
      <c r="D618" s="17"/>
      <c r="E618" s="17"/>
      <c r="F618" s="13"/>
      <c r="I618" s="101" t="s">
        <v>404</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25">
      <c r="A619" s="104"/>
      <c r="B619" s="97"/>
      <c r="C619" s="17"/>
      <c r="D619" s="17"/>
      <c r="E619" s="17"/>
      <c r="F619" s="13"/>
      <c r="I619" s="101" t="s">
        <v>405</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25">
      <c r="A620" s="104"/>
      <c r="B620" s="97"/>
      <c r="C620" s="17"/>
      <c r="D620" s="17"/>
      <c r="E620" s="17"/>
      <c r="F620" s="13"/>
      <c r="I620" s="101" t="s">
        <v>406</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25">
      <c r="A621" s="104"/>
      <c r="B621" s="97"/>
      <c r="C621" s="17"/>
      <c r="D621" s="17"/>
      <c r="E621" s="17"/>
      <c r="F621" s="13"/>
      <c r="I621" s="101" t="s">
        <v>407</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25">
      <c r="A622" s="104"/>
      <c r="B622" s="97"/>
      <c r="C622" s="17"/>
      <c r="D622" s="17"/>
      <c r="E622" s="17"/>
      <c r="F622" s="13"/>
      <c r="I622" s="101" t="s">
        <v>408</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25">
      <c r="A623" s="104"/>
      <c r="B623" s="97"/>
      <c r="C623" s="17"/>
      <c r="D623" s="17"/>
      <c r="E623" s="17"/>
      <c r="F623" s="13"/>
      <c r="I623" s="101" t="s">
        <v>409</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25">
      <c r="A624" s="104"/>
      <c r="B624" s="97"/>
      <c r="C624" s="17"/>
      <c r="D624" s="17"/>
      <c r="E624" s="17"/>
      <c r="F624" s="13"/>
      <c r="H624" s="106" t="s">
        <v>413</v>
      </c>
      <c r="I624" s="101" t="s">
        <v>400</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25">
      <c r="A625" s="104"/>
      <c r="B625" s="97"/>
      <c r="C625" s="17"/>
      <c r="D625" s="17"/>
      <c r="E625" s="17"/>
      <c r="F625" s="13"/>
      <c r="I625" s="101" t="s">
        <v>401</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25">
      <c r="A626" s="104"/>
      <c r="B626" s="97"/>
      <c r="C626" s="17"/>
      <c r="D626" s="17"/>
      <c r="E626" s="17"/>
      <c r="F626" s="13"/>
      <c r="I626" s="101" t="s">
        <v>402</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25">
      <c r="A627" s="104"/>
      <c r="B627" s="97"/>
      <c r="C627" s="17"/>
      <c r="D627" s="17"/>
      <c r="E627" s="17"/>
      <c r="F627" s="13"/>
      <c r="I627" s="101" t="s">
        <v>403</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25">
      <c r="A628" s="104"/>
      <c r="B628" s="97"/>
      <c r="C628" s="17"/>
      <c r="D628" s="17"/>
      <c r="E628" s="17"/>
      <c r="F628" s="13"/>
      <c r="I628" s="101" t="s">
        <v>404</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25">
      <c r="A629" s="104"/>
      <c r="B629" s="97"/>
      <c r="C629" s="17"/>
      <c r="D629" s="17"/>
      <c r="E629" s="17"/>
      <c r="F629" s="13"/>
      <c r="I629" s="101" t="s">
        <v>405</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25">
      <c r="A630" s="104"/>
      <c r="B630" s="97"/>
      <c r="C630" s="17"/>
      <c r="D630" s="17"/>
      <c r="E630" s="17"/>
      <c r="F630" s="13"/>
      <c r="I630" s="101" t="s">
        <v>406</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25">
      <c r="A631" s="104"/>
      <c r="B631" s="97"/>
      <c r="C631" s="17"/>
      <c r="D631" s="17"/>
      <c r="E631" s="17"/>
      <c r="F631" s="13"/>
      <c r="I631" s="101" t="s">
        <v>407</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25">
      <c r="A632" s="104"/>
      <c r="B632" s="97"/>
      <c r="C632" s="17"/>
      <c r="D632" s="17"/>
      <c r="E632" s="17"/>
      <c r="F632" s="13"/>
      <c r="I632" s="101" t="s">
        <v>408</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25">
      <c r="A633" s="104"/>
      <c r="B633" s="97"/>
      <c r="C633" s="17"/>
      <c r="D633" s="17"/>
      <c r="E633" s="17"/>
      <c r="F633" s="13"/>
      <c r="I633" s="101" t="s">
        <v>409</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25">
      <c r="A634" s="104"/>
      <c r="B634" s="97"/>
      <c r="C634" s="17"/>
      <c r="D634" s="17"/>
      <c r="E634" s="17"/>
      <c r="F634" s="13"/>
      <c r="H634" s="106" t="s">
        <v>812</v>
      </c>
      <c r="I634" s="101" t="s">
        <v>400</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25">
      <c r="A635" s="104"/>
      <c r="B635" s="97"/>
      <c r="C635" s="17"/>
      <c r="D635" s="17"/>
      <c r="E635" s="17"/>
      <c r="F635" s="13"/>
      <c r="I635" s="101" t="s">
        <v>401</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25">
      <c r="A636" s="104"/>
      <c r="B636" s="97"/>
      <c r="C636" s="17"/>
      <c r="D636" s="17"/>
      <c r="E636" s="17"/>
      <c r="F636" s="13"/>
      <c r="I636" s="101" t="s">
        <v>402</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25">
      <c r="A637" s="104"/>
      <c r="B637" s="97"/>
      <c r="C637" s="17"/>
      <c r="D637" s="17"/>
      <c r="E637" s="17"/>
      <c r="F637" s="13"/>
      <c r="I637" s="101" t="s">
        <v>403</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25">
      <c r="A638" s="104"/>
      <c r="B638" s="97"/>
      <c r="C638" s="17"/>
      <c r="D638" s="17"/>
      <c r="E638" s="17"/>
      <c r="F638" s="13"/>
      <c r="I638" s="101" t="s">
        <v>404</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25">
      <c r="A639" s="104"/>
      <c r="B639" s="97"/>
      <c r="C639" s="17"/>
      <c r="D639" s="17"/>
      <c r="E639" s="17"/>
      <c r="F639" s="13"/>
      <c r="I639" s="101" t="s">
        <v>405</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25">
      <c r="A640" s="104"/>
      <c r="B640" s="97"/>
      <c r="C640" s="17"/>
      <c r="D640" s="17"/>
      <c r="E640" s="17"/>
      <c r="F640" s="13"/>
      <c r="I640" s="101" t="s">
        <v>406</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25">
      <c r="A641" s="104"/>
      <c r="B641" s="97"/>
      <c r="C641" s="17"/>
      <c r="D641" s="17"/>
      <c r="E641" s="17"/>
      <c r="F641" s="13"/>
      <c r="I641" s="101" t="s">
        <v>407</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25">
      <c r="A642" s="104"/>
      <c r="B642" s="97"/>
      <c r="C642" s="17"/>
      <c r="D642" s="17"/>
      <c r="E642" s="17"/>
      <c r="F642" s="13"/>
      <c r="I642" s="101" t="s">
        <v>408</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25">
      <c r="A643" s="104"/>
      <c r="B643" s="97"/>
      <c r="C643" s="17"/>
      <c r="D643" s="17"/>
      <c r="E643" s="17"/>
      <c r="F643" s="13"/>
      <c r="I643" s="101" t="s">
        <v>409</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25">
      <c r="A644" s="104"/>
      <c r="B644" s="97"/>
      <c r="C644" s="17"/>
      <c r="D644" s="17"/>
      <c r="E644" s="17"/>
      <c r="F644" s="13"/>
      <c r="H644" s="106" t="s">
        <v>813</v>
      </c>
      <c r="I644" s="101" t="s">
        <v>400</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25">
      <c r="A645" s="104"/>
      <c r="B645" s="97"/>
      <c r="C645" s="17"/>
      <c r="D645" s="17"/>
      <c r="E645" s="17"/>
      <c r="F645" s="13"/>
      <c r="I645" s="101" t="s">
        <v>401</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25">
      <c r="A646" s="104"/>
      <c r="B646" s="97"/>
      <c r="C646" s="17"/>
      <c r="D646" s="17"/>
      <c r="E646" s="17"/>
      <c r="F646" s="13"/>
      <c r="I646" s="101" t="s">
        <v>402</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25">
      <c r="A647" s="104"/>
      <c r="B647" s="97"/>
      <c r="C647" s="17"/>
      <c r="D647" s="17"/>
      <c r="E647" s="17"/>
      <c r="F647" s="13"/>
      <c r="I647" s="101" t="s">
        <v>403</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25">
      <c r="A648" s="104"/>
      <c r="B648" s="97"/>
      <c r="C648" s="17"/>
      <c r="D648" s="17"/>
      <c r="E648" s="17"/>
      <c r="F648" s="13"/>
      <c r="I648" s="101" t="s">
        <v>404</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25">
      <c r="A649" s="104"/>
      <c r="B649" s="97"/>
      <c r="C649" s="17"/>
      <c r="D649" s="17"/>
      <c r="E649" s="17"/>
      <c r="F649" s="13"/>
      <c r="I649" s="101" t="s">
        <v>405</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25">
      <c r="A650" s="104"/>
      <c r="B650" s="97"/>
      <c r="C650" s="17"/>
      <c r="D650" s="17"/>
      <c r="E650" s="17"/>
      <c r="F650" s="13"/>
      <c r="I650" s="101" t="s">
        <v>406</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25">
      <c r="A651" s="104"/>
      <c r="B651" s="97"/>
      <c r="C651" s="17"/>
      <c r="D651" s="17"/>
      <c r="E651" s="17"/>
      <c r="F651" s="13"/>
      <c r="I651" s="101" t="s">
        <v>407</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25">
      <c r="A652" s="104"/>
      <c r="B652" s="97"/>
      <c r="C652" s="17"/>
      <c r="D652" s="17"/>
      <c r="E652" s="17"/>
      <c r="F652" s="13"/>
      <c r="I652" s="101" t="s">
        <v>408</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25">
      <c r="A653" s="104"/>
      <c r="B653" s="97"/>
      <c r="C653" s="17"/>
      <c r="D653" s="17"/>
      <c r="E653" s="17"/>
      <c r="F653" s="13"/>
      <c r="I653" s="101" t="s">
        <v>409</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25">
      <c r="A654" s="104"/>
      <c r="B654" s="97"/>
      <c r="C654" s="17"/>
      <c r="D654" s="17"/>
      <c r="E654" s="17"/>
      <c r="F654" s="13"/>
      <c r="H654" s="106" t="s">
        <v>814</v>
      </c>
      <c r="I654" s="101" t="s">
        <v>400</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25">
      <c r="A655" s="104"/>
      <c r="B655" s="97"/>
      <c r="C655" s="17"/>
      <c r="D655" s="17"/>
      <c r="E655" s="17"/>
      <c r="F655" s="13"/>
      <c r="I655" s="101" t="s">
        <v>401</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25">
      <c r="A656" s="104"/>
      <c r="B656" s="97"/>
      <c r="C656" s="17"/>
      <c r="D656" s="17"/>
      <c r="E656" s="17"/>
      <c r="F656" s="13"/>
      <c r="I656" s="101" t="s">
        <v>402</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25">
      <c r="A657" s="104"/>
      <c r="B657" s="97"/>
      <c r="C657" s="17"/>
      <c r="D657" s="17"/>
      <c r="E657" s="17"/>
      <c r="F657" s="13"/>
      <c r="I657" s="101" t="s">
        <v>403</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25">
      <c r="A658" s="104"/>
      <c r="B658" s="97"/>
      <c r="C658" s="17"/>
      <c r="D658" s="17"/>
      <c r="E658" s="17"/>
      <c r="F658" s="13"/>
      <c r="I658" s="101" t="s">
        <v>404</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25">
      <c r="A659" s="104"/>
      <c r="B659" s="97"/>
      <c r="C659" s="17"/>
      <c r="D659" s="17"/>
      <c r="E659" s="17"/>
      <c r="F659" s="13"/>
      <c r="I659" s="101" t="s">
        <v>405</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25">
      <c r="A660" s="104"/>
      <c r="B660" s="97"/>
      <c r="C660" s="17"/>
      <c r="D660" s="17"/>
      <c r="E660" s="17"/>
      <c r="F660" s="13"/>
      <c r="I660" s="101" t="s">
        <v>406</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25">
      <c r="A661" s="104"/>
      <c r="B661" s="97"/>
      <c r="C661" s="17"/>
      <c r="D661" s="17"/>
      <c r="E661" s="17"/>
      <c r="F661" s="13"/>
      <c r="I661" s="101" t="s">
        <v>407</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25">
      <c r="A662" s="104"/>
      <c r="B662" s="97"/>
      <c r="C662" s="17"/>
      <c r="D662" s="17"/>
      <c r="E662" s="17"/>
      <c r="F662" s="13"/>
      <c r="I662" s="101" t="s">
        <v>408</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25">
      <c r="A663" s="104"/>
      <c r="B663" s="97"/>
      <c r="C663" s="17"/>
      <c r="D663" s="17"/>
      <c r="E663" s="17"/>
      <c r="F663" s="13"/>
      <c r="I663" s="101" t="s">
        <v>409</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25">
      <c r="A664" s="104"/>
      <c r="B664" s="97"/>
      <c r="C664" s="17"/>
      <c r="D664" s="17"/>
      <c r="E664" s="17"/>
      <c r="F664" s="13"/>
      <c r="H664" s="106" t="s">
        <v>815</v>
      </c>
      <c r="I664" s="101" t="s">
        <v>400</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25">
      <c r="A665" s="104"/>
      <c r="B665" s="97"/>
      <c r="C665" s="17"/>
      <c r="D665" s="17"/>
      <c r="E665" s="17"/>
      <c r="F665" s="13"/>
      <c r="I665" s="101" t="s">
        <v>401</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25">
      <c r="A666" s="104"/>
      <c r="B666" s="97"/>
      <c r="C666" s="17"/>
      <c r="D666" s="17"/>
      <c r="E666" s="17"/>
      <c r="F666" s="13"/>
      <c r="I666" s="101" t="s">
        <v>402</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25">
      <c r="A667" s="104"/>
      <c r="B667" s="97"/>
      <c r="C667" s="17"/>
      <c r="D667" s="17"/>
      <c r="E667" s="17"/>
      <c r="F667" s="13"/>
      <c r="I667" s="101" t="s">
        <v>403</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25">
      <c r="A668" s="104"/>
      <c r="B668" s="97"/>
      <c r="C668" s="17"/>
      <c r="D668" s="17"/>
      <c r="E668" s="17"/>
      <c r="F668" s="13"/>
      <c r="I668" s="101" t="s">
        <v>404</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25">
      <c r="A669" s="104"/>
      <c r="B669" s="97"/>
      <c r="C669" s="17"/>
      <c r="D669" s="17"/>
      <c r="E669" s="17"/>
      <c r="F669" s="13"/>
      <c r="I669" s="101" t="s">
        <v>405</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25">
      <c r="A670" s="104"/>
      <c r="B670" s="97"/>
      <c r="C670" s="17"/>
      <c r="D670" s="17"/>
      <c r="E670" s="17"/>
      <c r="F670" s="13"/>
      <c r="I670" s="101" t="s">
        <v>406</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25">
      <c r="A671" s="104"/>
      <c r="B671" s="97"/>
      <c r="C671" s="17"/>
      <c r="D671" s="17"/>
      <c r="E671" s="17"/>
      <c r="F671" s="13"/>
      <c r="I671" s="101" t="s">
        <v>407</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25">
      <c r="A672" s="104"/>
      <c r="B672" s="97"/>
      <c r="C672" s="17"/>
      <c r="D672" s="17"/>
      <c r="E672" s="17"/>
      <c r="F672" s="13"/>
      <c r="I672" s="101" t="s">
        <v>408</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25">
      <c r="A673" s="104"/>
      <c r="B673" s="97"/>
      <c r="C673" s="17"/>
      <c r="D673" s="17"/>
      <c r="E673" s="17"/>
      <c r="F673" s="13"/>
      <c r="I673" s="101" t="s">
        <v>409</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25">
      <c r="A674" s="104"/>
      <c r="B674" s="97"/>
      <c r="C674" s="17"/>
      <c r="D674" s="17"/>
      <c r="E674" s="17"/>
      <c r="F674" s="13"/>
      <c r="H674" s="106" t="s">
        <v>816</v>
      </c>
      <c r="I674" s="101" t="s">
        <v>400</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25">
      <c r="A675" s="104"/>
      <c r="B675" s="97"/>
      <c r="C675" s="17"/>
      <c r="D675" s="17"/>
      <c r="E675" s="17"/>
      <c r="F675" s="13"/>
      <c r="I675" s="101" t="s">
        <v>401</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25">
      <c r="A676" s="104"/>
      <c r="B676" s="97"/>
      <c r="C676" s="17"/>
      <c r="D676" s="17"/>
      <c r="E676" s="17"/>
      <c r="F676" s="13"/>
      <c r="I676" s="101" t="s">
        <v>402</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25">
      <c r="A677" s="104"/>
      <c r="B677" s="97"/>
      <c r="C677" s="17"/>
      <c r="D677" s="17"/>
      <c r="E677" s="17"/>
      <c r="F677" s="13"/>
      <c r="I677" s="101" t="s">
        <v>403</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25">
      <c r="A678" s="104"/>
      <c r="B678" s="97"/>
      <c r="C678" s="17"/>
      <c r="D678" s="17"/>
      <c r="E678" s="17"/>
      <c r="F678" s="13"/>
      <c r="I678" s="101" t="s">
        <v>404</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25">
      <c r="A679" s="104"/>
      <c r="B679" s="97"/>
      <c r="C679" s="17"/>
      <c r="D679" s="17"/>
      <c r="E679" s="17"/>
      <c r="F679" s="13"/>
      <c r="I679" s="101" t="s">
        <v>405</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25">
      <c r="A680" s="104"/>
      <c r="B680" s="97"/>
      <c r="C680" s="17"/>
      <c r="D680" s="17"/>
      <c r="E680" s="17"/>
      <c r="F680" s="13"/>
      <c r="I680" s="101" t="s">
        <v>406</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25">
      <c r="A681" s="104"/>
      <c r="B681" s="97"/>
      <c r="C681" s="17"/>
      <c r="D681" s="17"/>
      <c r="E681" s="17"/>
      <c r="F681" s="13"/>
      <c r="I681" s="101" t="s">
        <v>407</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25">
      <c r="A682" s="104"/>
      <c r="B682" s="97"/>
      <c r="C682" s="17"/>
      <c r="D682" s="17"/>
      <c r="E682" s="17"/>
      <c r="F682" s="13"/>
      <c r="I682" s="101" t="s">
        <v>408</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25">
      <c r="A683" s="104"/>
      <c r="B683" s="97"/>
      <c r="C683" s="17"/>
      <c r="D683" s="17"/>
      <c r="E683" s="17"/>
      <c r="F683" s="13"/>
      <c r="I683" s="101" t="s">
        <v>409</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25">
      <c r="A684" s="104"/>
      <c r="B684" s="97"/>
      <c r="C684" s="17"/>
      <c r="D684" s="17"/>
      <c r="E684" s="17"/>
      <c r="F684" s="13"/>
      <c r="H684" s="106" t="s">
        <v>817</v>
      </c>
      <c r="I684" s="101" t="s">
        <v>400</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25">
      <c r="A685" s="104"/>
      <c r="B685" s="97"/>
      <c r="C685" s="17"/>
      <c r="D685" s="17"/>
      <c r="E685" s="17"/>
      <c r="F685" s="13"/>
      <c r="I685" s="101" t="s">
        <v>401</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25">
      <c r="A686" s="104"/>
      <c r="B686" s="97"/>
      <c r="C686" s="17"/>
      <c r="D686" s="17"/>
      <c r="E686" s="17"/>
      <c r="F686" s="13"/>
      <c r="I686" s="101" t="s">
        <v>402</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25">
      <c r="A687" s="104"/>
      <c r="B687" s="97"/>
      <c r="C687" s="17"/>
      <c r="D687" s="17"/>
      <c r="E687" s="17"/>
      <c r="F687" s="13"/>
      <c r="I687" s="101" t="s">
        <v>403</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25">
      <c r="A688" s="104"/>
      <c r="B688" s="97"/>
      <c r="C688" s="17"/>
      <c r="D688" s="17"/>
      <c r="E688" s="17"/>
      <c r="F688" s="13"/>
      <c r="I688" s="101" t="s">
        <v>404</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25">
      <c r="A689" s="104"/>
      <c r="B689" s="97"/>
      <c r="C689" s="17"/>
      <c r="D689" s="17"/>
      <c r="E689" s="17"/>
      <c r="F689" s="13"/>
      <c r="I689" s="101" t="s">
        <v>405</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25">
      <c r="A690" s="104"/>
      <c r="B690" s="97"/>
      <c r="C690" s="17"/>
      <c r="D690" s="17"/>
      <c r="E690" s="17"/>
      <c r="F690" s="13"/>
      <c r="I690" s="101" t="s">
        <v>406</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25">
      <c r="A691" s="104"/>
      <c r="B691" s="97"/>
      <c r="C691" s="17"/>
      <c r="D691" s="17"/>
      <c r="E691" s="17"/>
      <c r="F691" s="13"/>
      <c r="I691" s="101" t="s">
        <v>407</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25">
      <c r="A692" s="104"/>
      <c r="B692" s="97"/>
      <c r="C692" s="17"/>
      <c r="D692" s="17"/>
      <c r="E692" s="17"/>
      <c r="F692" s="13"/>
      <c r="I692" s="101" t="s">
        <v>408</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25">
      <c r="A693" s="104"/>
      <c r="B693" s="97"/>
      <c r="C693" s="17"/>
      <c r="D693" s="17"/>
      <c r="E693" s="17"/>
      <c r="F693" s="13"/>
      <c r="I693" s="101" t="s">
        <v>409</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25">
      <c r="A694" s="104"/>
      <c r="B694" s="97"/>
      <c r="C694" s="17"/>
      <c r="D694" s="17"/>
      <c r="E694" s="17"/>
      <c r="F694" s="13"/>
      <c r="H694" s="106" t="s">
        <v>818</v>
      </c>
      <c r="I694" s="101" t="s">
        <v>400</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25">
      <c r="A695" s="104"/>
      <c r="B695" s="97"/>
      <c r="C695" s="17"/>
      <c r="D695" s="17"/>
      <c r="E695" s="17"/>
      <c r="F695" s="13"/>
      <c r="I695" s="101" t="s">
        <v>401</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25">
      <c r="A696" s="104"/>
      <c r="B696" s="97"/>
      <c r="C696" s="17"/>
      <c r="D696" s="17"/>
      <c r="E696" s="17"/>
      <c r="F696" s="13"/>
      <c r="I696" s="101" t="s">
        <v>402</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25">
      <c r="A697" s="104"/>
      <c r="B697" s="97"/>
      <c r="C697" s="17"/>
      <c r="D697" s="17"/>
      <c r="E697" s="17"/>
      <c r="F697" s="13"/>
      <c r="I697" s="101" t="s">
        <v>403</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25">
      <c r="A698" s="104"/>
      <c r="B698" s="97"/>
      <c r="C698" s="17"/>
      <c r="D698" s="17"/>
      <c r="E698" s="17"/>
      <c r="F698" s="13"/>
      <c r="I698" s="101" t="s">
        <v>404</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25">
      <c r="A699" s="104"/>
      <c r="B699" s="97"/>
      <c r="C699" s="17"/>
      <c r="D699" s="17"/>
      <c r="E699" s="17"/>
      <c r="F699" s="13"/>
      <c r="I699" s="101" t="s">
        <v>405</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25">
      <c r="A700" s="104"/>
      <c r="B700" s="97"/>
      <c r="C700" s="17"/>
      <c r="D700" s="17"/>
      <c r="E700" s="17"/>
      <c r="F700" s="13"/>
      <c r="I700" s="101" t="s">
        <v>406</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25">
      <c r="A701" s="104"/>
      <c r="B701" s="97"/>
      <c r="C701" s="17"/>
      <c r="D701" s="17"/>
      <c r="E701" s="17"/>
      <c r="F701" s="13"/>
      <c r="I701" s="101" t="s">
        <v>407</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25">
      <c r="A702" s="104"/>
      <c r="B702" s="97"/>
      <c r="C702" s="17"/>
      <c r="D702" s="17"/>
      <c r="E702" s="17"/>
      <c r="F702" s="13"/>
      <c r="I702" s="101" t="s">
        <v>408</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25">
      <c r="A703" s="104"/>
      <c r="B703" s="97"/>
      <c r="C703" s="17"/>
      <c r="D703" s="17"/>
      <c r="E703" s="17"/>
      <c r="F703" s="13"/>
      <c r="I703" s="101" t="s">
        <v>409</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25">
      <c r="A704" s="104"/>
      <c r="B704" s="97"/>
      <c r="C704" s="17"/>
      <c r="D704" s="17"/>
      <c r="E704" s="17"/>
      <c r="F704" s="13"/>
      <c r="H704" s="106" t="s">
        <v>819</v>
      </c>
      <c r="I704" s="101" t="s">
        <v>400</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25">
      <c r="A705" s="104"/>
      <c r="B705" s="97"/>
      <c r="C705" s="17"/>
      <c r="D705" s="17"/>
      <c r="E705" s="17"/>
      <c r="F705" s="13"/>
      <c r="I705" s="101" t="s">
        <v>401</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25">
      <c r="A706" s="104"/>
      <c r="B706" s="97"/>
      <c r="C706" s="17"/>
      <c r="D706" s="17"/>
      <c r="E706" s="17"/>
      <c r="F706" s="13"/>
      <c r="I706" s="101" t="s">
        <v>402</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25">
      <c r="A707" s="104"/>
      <c r="B707" s="97"/>
      <c r="C707" s="17"/>
      <c r="D707" s="17"/>
      <c r="E707" s="17"/>
      <c r="F707" s="13"/>
      <c r="I707" s="101" t="s">
        <v>403</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25">
      <c r="A708" s="104"/>
      <c r="B708" s="97"/>
      <c r="C708" s="17"/>
      <c r="D708" s="17"/>
      <c r="E708" s="17"/>
      <c r="F708" s="13"/>
      <c r="I708" s="101" t="s">
        <v>404</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25">
      <c r="A709" s="104"/>
      <c r="B709" s="97"/>
      <c r="C709" s="17"/>
      <c r="D709" s="17"/>
      <c r="E709" s="17"/>
      <c r="F709" s="13"/>
      <c r="I709" s="101" t="s">
        <v>405</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25">
      <c r="A710" s="104"/>
      <c r="B710" s="97"/>
      <c r="C710" s="17"/>
      <c r="D710" s="17"/>
      <c r="E710" s="17"/>
      <c r="F710" s="13"/>
      <c r="I710" s="101" t="s">
        <v>406</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25">
      <c r="A711" s="104"/>
      <c r="B711" s="97"/>
      <c r="C711" s="17"/>
      <c r="D711" s="17"/>
      <c r="E711" s="17"/>
      <c r="F711" s="13"/>
      <c r="I711" s="101" t="s">
        <v>407</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25">
      <c r="A712" s="104"/>
      <c r="B712" s="97"/>
      <c r="C712" s="17"/>
      <c r="D712" s="17"/>
      <c r="E712" s="17"/>
      <c r="F712" s="13"/>
      <c r="I712" s="101" t="s">
        <v>408</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25">
      <c r="A713" s="104"/>
      <c r="B713" s="97"/>
      <c r="C713" s="17"/>
      <c r="D713" s="17"/>
      <c r="E713" s="17"/>
      <c r="F713" s="13"/>
      <c r="I713" s="101" t="s">
        <v>409</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2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2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2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0999999999999996" customHeight="1" outlineLevel="1" x14ac:dyDescent="0.25">
      <c r="A717" s="104"/>
      <c r="B717" s="97"/>
      <c r="C717" s="12" t="s">
        <v>124</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2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125</v>
      </c>
      <c r="W718" s="96"/>
      <c r="X718" s="96"/>
      <c r="Y718" s="96"/>
      <c r="Z718" s="96"/>
      <c r="AA718" s="96"/>
      <c r="AB718" s="96"/>
      <c r="AC718" s="96"/>
      <c r="AD718" s="96"/>
      <c r="AE718" s="41" t="s">
        <v>126</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2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2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0999999999999996" customHeight="1" outlineLevel="1" collapsed="1" thickBot="1" x14ac:dyDescent="0.3">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0999999999999996" customHeight="1" outlineLevel="1" x14ac:dyDescent="0.2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117</v>
      </c>
      <c r="AE722" s="11"/>
      <c r="AF722" s="8"/>
    </row>
    <row r="723" spans="1:32" ht="13.15" customHeight="1" outlineLevel="1" collapsed="1" x14ac:dyDescent="0.25">
      <c r="A723" s="6"/>
      <c r="B723" s="97"/>
      <c r="C723" s="12"/>
      <c r="D723" s="12">
        <v>0</v>
      </c>
      <c r="E723" s="12" t="s">
        <v>1</v>
      </c>
      <c r="F723" s="71"/>
      <c r="G723" s="72" t="s">
        <v>210</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25">
      <c r="A724" s="6"/>
      <c r="B724" s="97"/>
      <c r="C724" s="12"/>
      <c r="D724" s="12"/>
      <c r="E724" s="17"/>
      <c r="F724" s="75"/>
      <c r="G724" s="76" t="s">
        <v>211</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2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2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2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2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25">
      <c r="A729" s="6"/>
      <c r="B729" s="97"/>
      <c r="C729" s="17"/>
      <c r="D729" s="17"/>
      <c r="E729" s="17"/>
      <c r="F729" s="17"/>
      <c r="G729" s="17"/>
      <c r="H729" s="17"/>
      <c r="I729" s="24"/>
      <c r="J729" s="24"/>
      <c r="K729" s="23"/>
      <c r="L729" s="941"/>
      <c r="M729" s="939"/>
      <c r="N729" s="939"/>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2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0999999999999996" customHeight="1" outlineLevel="1" x14ac:dyDescent="0.25">
      <c r="A731" s="6"/>
      <c r="B731" s="97"/>
      <c r="C731" s="12" t="s">
        <v>120</v>
      </c>
      <c r="D731" s="17"/>
      <c r="E731" s="17"/>
      <c r="F731" s="17"/>
      <c r="G731" s="17"/>
      <c r="H731" s="17"/>
      <c r="I731" s="23"/>
      <c r="J731" s="143"/>
      <c r="K731" s="143"/>
      <c r="L731" s="110" t="s">
        <v>121</v>
      </c>
      <c r="M731" s="23"/>
      <c r="N731" s="23"/>
      <c r="O731" s="23"/>
      <c r="P731" s="23"/>
      <c r="Q731" s="23"/>
      <c r="R731" s="23"/>
      <c r="S731" s="23"/>
      <c r="T731" s="23"/>
      <c r="U731" s="23"/>
      <c r="V731" s="23"/>
      <c r="W731" s="23"/>
      <c r="X731" s="23"/>
      <c r="Y731" s="23"/>
      <c r="Z731" s="23"/>
      <c r="AA731" s="24"/>
      <c r="AB731" s="24"/>
      <c r="AC731" s="24"/>
      <c r="AD731" s="24"/>
      <c r="AE731" s="16"/>
      <c r="AF731" s="8"/>
    </row>
    <row r="732" spans="1:32" ht="5.0999999999999996" customHeight="1" outlineLevel="1" x14ac:dyDescent="0.2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25">
      <c r="A733" s="6"/>
      <c r="B733" s="97"/>
      <c r="C733" s="17"/>
      <c r="D733" s="17"/>
      <c r="E733" s="17"/>
      <c r="F733" s="13"/>
      <c r="G733" s="583" t="s">
        <v>212</v>
      </c>
      <c r="H733" s="34"/>
      <c r="I733" s="34"/>
      <c r="J733" s="29"/>
      <c r="K733" s="32"/>
      <c r="L733" s="32" t="s">
        <v>386</v>
      </c>
      <c r="M733" s="103" t="s">
        <v>399</v>
      </c>
      <c r="N733" s="103" t="s">
        <v>59</v>
      </c>
      <c r="O733" s="103" t="s">
        <v>60</v>
      </c>
      <c r="P733" s="103" t="s">
        <v>61</v>
      </c>
      <c r="Q733" s="103" t="s">
        <v>62</v>
      </c>
      <c r="R733" s="103" t="s">
        <v>906</v>
      </c>
      <c r="S733" s="103" t="s">
        <v>907</v>
      </c>
      <c r="T733" s="103" t="s">
        <v>908</v>
      </c>
      <c r="U733" s="103" t="s">
        <v>1200</v>
      </c>
      <c r="V733" s="93"/>
      <c r="W733" s="93"/>
      <c r="X733" s="93"/>
      <c r="Y733" s="93"/>
      <c r="Z733" s="93"/>
      <c r="AA733" s="13"/>
      <c r="AB733" s="13"/>
      <c r="AC733" s="13"/>
      <c r="AD733" s="13"/>
      <c r="AE733" s="16"/>
      <c r="AF733" s="8"/>
    </row>
    <row r="734" spans="1:32" ht="13.15" customHeight="1" outlineLevel="1" x14ac:dyDescent="0.25">
      <c r="A734" s="6"/>
      <c r="B734" s="97"/>
      <c r="C734" s="17"/>
      <c r="D734" s="17"/>
      <c r="E734" s="17"/>
      <c r="F734" s="13"/>
      <c r="H734" s="34"/>
      <c r="I734" s="34"/>
      <c r="J734" s="32"/>
      <c r="K734" s="144" t="s">
        <v>213</v>
      </c>
      <c r="L734" s="101" t="s">
        <v>398</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25">
      <c r="A735" s="6"/>
      <c r="B735" s="97"/>
      <c r="C735" s="17"/>
      <c r="D735" s="17"/>
      <c r="E735" s="17"/>
      <c r="F735" s="13"/>
      <c r="G735" s="49"/>
      <c r="H735" s="34"/>
      <c r="I735" s="34"/>
      <c r="J735" s="32"/>
      <c r="K735" s="32"/>
      <c r="L735" s="101" t="s">
        <v>142</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25">
      <c r="A736" s="6"/>
      <c r="B736" s="97"/>
      <c r="C736" s="17"/>
      <c r="D736" s="17"/>
      <c r="E736" s="17"/>
      <c r="F736" s="13"/>
      <c r="G736" s="49"/>
      <c r="H736" s="34"/>
      <c r="I736" s="34"/>
      <c r="J736" s="32"/>
      <c r="K736" s="32"/>
      <c r="L736" s="101" t="s">
        <v>143</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25">
      <c r="A737" s="6"/>
      <c r="B737" s="97"/>
      <c r="C737" s="17"/>
      <c r="D737" s="17"/>
      <c r="E737" s="17"/>
      <c r="F737" s="13"/>
      <c r="G737" s="49"/>
      <c r="H737" s="34"/>
      <c r="I737" s="34"/>
      <c r="J737" s="32"/>
      <c r="K737" s="32"/>
      <c r="L737" s="101" t="s">
        <v>144</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25">
      <c r="A738" s="6"/>
      <c r="B738" s="97"/>
      <c r="C738" s="17"/>
      <c r="D738" s="17"/>
      <c r="E738" s="17"/>
      <c r="F738" s="13"/>
      <c r="G738" s="49"/>
      <c r="H738" s="34"/>
      <c r="I738" s="34"/>
      <c r="J738" s="32"/>
      <c r="K738" s="32"/>
      <c r="L738" s="101" t="s">
        <v>145</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25">
      <c r="A739" s="6"/>
      <c r="B739" s="97"/>
      <c r="C739" s="17"/>
      <c r="D739" s="17"/>
      <c r="E739" s="17"/>
      <c r="F739" s="13"/>
      <c r="G739" s="49"/>
      <c r="H739" s="34"/>
      <c r="I739" s="34"/>
      <c r="J739" s="32"/>
      <c r="K739" s="32"/>
      <c r="L739" s="101" t="s">
        <v>146</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25">
      <c r="A740" s="6"/>
      <c r="B740" s="97"/>
      <c r="C740" s="17"/>
      <c r="D740" s="17"/>
      <c r="E740" s="17"/>
      <c r="F740" s="13"/>
      <c r="G740" s="49"/>
      <c r="H740" s="34"/>
      <c r="I740" s="34"/>
      <c r="J740" s="32"/>
      <c r="K740" s="32"/>
      <c r="L740" s="101" t="s">
        <v>147</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25">
      <c r="A741" s="6"/>
      <c r="B741" s="97"/>
      <c r="C741" s="17"/>
      <c r="D741" s="17"/>
      <c r="E741" s="17"/>
      <c r="F741" s="13"/>
      <c r="G741" s="49"/>
      <c r="H741" s="34"/>
      <c r="I741" s="34"/>
      <c r="J741" s="32"/>
      <c r="K741" s="32"/>
      <c r="L741" s="101" t="s">
        <v>148</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25">
      <c r="A742" s="6"/>
      <c r="B742" s="97"/>
      <c r="C742" s="17"/>
      <c r="D742" s="17"/>
      <c r="E742" s="17"/>
      <c r="F742" s="13"/>
      <c r="G742" s="49"/>
      <c r="H742" s="34"/>
      <c r="I742" s="34"/>
      <c r="J742" s="32"/>
      <c r="K742" s="32"/>
      <c r="L742" s="101" t="s">
        <v>149</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25">
      <c r="A743" s="6"/>
      <c r="B743" s="97"/>
      <c r="C743" s="17"/>
      <c r="D743" s="17"/>
      <c r="E743" s="17"/>
      <c r="F743" s="13"/>
      <c r="G743" s="49"/>
      <c r="H743" s="34"/>
      <c r="I743" s="34"/>
      <c r="J743" s="32"/>
      <c r="K743" s="32"/>
      <c r="L743" s="101" t="s">
        <v>150</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25">
      <c r="A744" s="104"/>
      <c r="B744" s="97"/>
      <c r="C744" s="17"/>
      <c r="D744" s="17"/>
      <c r="E744" s="17"/>
      <c r="F744" s="13"/>
      <c r="G744" s="88"/>
      <c r="H744" s="88"/>
      <c r="K744" s="101" t="s">
        <v>413</v>
      </c>
      <c r="L744" s="101" t="s">
        <v>398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25">
      <c r="A745" s="104"/>
      <c r="B745" s="97"/>
      <c r="C745" s="17"/>
      <c r="D745" s="17"/>
      <c r="E745" s="17"/>
      <c r="F745" s="13"/>
      <c r="G745" s="88"/>
      <c r="H745" s="88"/>
      <c r="K745" s="101"/>
      <c r="L745" s="101" t="s">
        <v>142</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25">
      <c r="A746" s="104"/>
      <c r="B746" s="97"/>
      <c r="C746" s="17"/>
      <c r="D746" s="17"/>
      <c r="E746" s="17"/>
      <c r="F746" s="13"/>
      <c r="G746" s="88"/>
      <c r="H746" s="88"/>
      <c r="K746" s="101"/>
      <c r="L746" s="101" t="s">
        <v>143</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25">
      <c r="A747" s="104"/>
      <c r="B747" s="97"/>
      <c r="C747" s="17"/>
      <c r="D747" s="17"/>
      <c r="E747" s="17"/>
      <c r="F747" s="13"/>
      <c r="G747" s="88"/>
      <c r="H747" s="88"/>
      <c r="K747" s="101"/>
      <c r="L747" s="101" t="s">
        <v>144</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25">
      <c r="A748" s="104"/>
      <c r="B748" s="97"/>
      <c r="C748" s="17"/>
      <c r="D748" s="17"/>
      <c r="E748" s="17"/>
      <c r="F748" s="13"/>
      <c r="G748" s="88"/>
      <c r="H748" s="88"/>
      <c r="K748" s="101"/>
      <c r="L748" s="101" t="s">
        <v>145</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25">
      <c r="A749" s="104"/>
      <c r="B749" s="97"/>
      <c r="C749" s="17"/>
      <c r="D749" s="17"/>
      <c r="E749" s="17"/>
      <c r="F749" s="13"/>
      <c r="G749" s="88"/>
      <c r="H749" s="88"/>
      <c r="K749" s="101"/>
      <c r="L749" s="101" t="s">
        <v>146</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25">
      <c r="A750" s="104"/>
      <c r="B750" s="97"/>
      <c r="C750" s="17"/>
      <c r="D750" s="17"/>
      <c r="E750" s="17"/>
      <c r="F750" s="13"/>
      <c r="G750" s="88"/>
      <c r="H750" s="88"/>
      <c r="K750" s="101"/>
      <c r="L750" s="101" t="s">
        <v>147</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25">
      <c r="A751" s="104"/>
      <c r="B751" s="97"/>
      <c r="C751" s="17"/>
      <c r="D751" s="17"/>
      <c r="E751" s="17"/>
      <c r="F751" s="13"/>
      <c r="G751" s="88"/>
      <c r="H751" s="88"/>
      <c r="K751" s="101"/>
      <c r="L751" s="101" t="s">
        <v>148</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25">
      <c r="A752" s="104"/>
      <c r="B752" s="97"/>
      <c r="C752" s="17"/>
      <c r="D752" s="17"/>
      <c r="E752" s="17"/>
      <c r="F752" s="13"/>
      <c r="G752" s="88"/>
      <c r="H752" s="88"/>
      <c r="K752" s="101"/>
      <c r="L752" s="101" t="s">
        <v>149</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25">
      <c r="A753" s="104"/>
      <c r="B753" s="97"/>
      <c r="C753" s="17"/>
      <c r="D753" s="17"/>
      <c r="E753" s="17"/>
      <c r="F753" s="13"/>
      <c r="G753" s="88"/>
      <c r="H753" s="88"/>
      <c r="K753" s="101"/>
      <c r="L753" s="101" t="s">
        <v>150</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25">
      <c r="A754" s="104"/>
      <c r="B754" s="97"/>
      <c r="C754" s="17"/>
      <c r="D754" s="17"/>
      <c r="E754" s="17"/>
      <c r="F754" s="13"/>
      <c r="G754" s="88"/>
      <c r="H754" s="88"/>
      <c r="K754" s="101" t="s">
        <v>812</v>
      </c>
      <c r="L754" s="101" t="s">
        <v>398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25">
      <c r="A755" s="104"/>
      <c r="B755" s="97"/>
      <c r="C755" s="17"/>
      <c r="D755" s="17"/>
      <c r="E755" s="17"/>
      <c r="F755" s="13"/>
      <c r="G755" s="88"/>
      <c r="H755" s="88"/>
      <c r="K755" s="101"/>
      <c r="L755" s="101" t="s">
        <v>142</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25">
      <c r="A756" s="104"/>
      <c r="B756" s="97"/>
      <c r="C756" s="17"/>
      <c r="D756" s="17"/>
      <c r="E756" s="17"/>
      <c r="F756" s="13"/>
      <c r="G756" s="88"/>
      <c r="H756" s="88"/>
      <c r="K756" s="101"/>
      <c r="L756" s="101" t="s">
        <v>143</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25">
      <c r="A757" s="104"/>
      <c r="B757" s="97"/>
      <c r="C757" s="17"/>
      <c r="D757" s="17"/>
      <c r="E757" s="17"/>
      <c r="F757" s="13"/>
      <c r="G757" s="88"/>
      <c r="H757" s="88"/>
      <c r="K757" s="101"/>
      <c r="L757" s="101" t="s">
        <v>144</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25">
      <c r="A758" s="104"/>
      <c r="B758" s="97"/>
      <c r="C758" s="17"/>
      <c r="D758" s="17"/>
      <c r="E758" s="17"/>
      <c r="F758" s="13"/>
      <c r="G758" s="88"/>
      <c r="H758" s="88"/>
      <c r="K758" s="101"/>
      <c r="L758" s="101" t="s">
        <v>145</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25">
      <c r="A759" s="104"/>
      <c r="B759" s="97"/>
      <c r="C759" s="17"/>
      <c r="D759" s="17"/>
      <c r="E759" s="17"/>
      <c r="F759" s="13"/>
      <c r="G759" s="88"/>
      <c r="H759" s="88"/>
      <c r="K759" s="101"/>
      <c r="L759" s="101" t="s">
        <v>146</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25">
      <c r="A760" s="104"/>
      <c r="B760" s="97"/>
      <c r="C760" s="17"/>
      <c r="D760" s="17"/>
      <c r="E760" s="17"/>
      <c r="F760" s="13"/>
      <c r="G760" s="88"/>
      <c r="H760" s="88"/>
      <c r="K760" s="101"/>
      <c r="L760" s="101" t="s">
        <v>147</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25">
      <c r="A761" s="104"/>
      <c r="B761" s="97"/>
      <c r="C761" s="17"/>
      <c r="D761" s="17"/>
      <c r="E761" s="17"/>
      <c r="F761" s="13"/>
      <c r="G761" s="88"/>
      <c r="H761" s="88"/>
      <c r="K761" s="101"/>
      <c r="L761" s="101" t="s">
        <v>148</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25">
      <c r="A762" s="104"/>
      <c r="B762" s="97"/>
      <c r="C762" s="17"/>
      <c r="D762" s="17"/>
      <c r="E762" s="17"/>
      <c r="F762" s="13"/>
      <c r="G762" s="88"/>
      <c r="H762" s="88"/>
      <c r="K762" s="101"/>
      <c r="L762" s="101" t="s">
        <v>149</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25">
      <c r="A763" s="104"/>
      <c r="B763" s="97"/>
      <c r="C763" s="17"/>
      <c r="D763" s="17"/>
      <c r="E763" s="17"/>
      <c r="F763" s="13"/>
      <c r="G763" s="88"/>
      <c r="H763" s="88"/>
      <c r="K763" s="101"/>
      <c r="L763" s="101" t="s">
        <v>150</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25">
      <c r="A764" s="104"/>
      <c r="B764" s="97"/>
      <c r="C764" s="17"/>
      <c r="D764" s="17"/>
      <c r="E764" s="17"/>
      <c r="F764" s="13"/>
      <c r="G764" s="88"/>
      <c r="H764" s="88"/>
      <c r="K764" s="101" t="s">
        <v>813</v>
      </c>
      <c r="L764" s="101" t="s">
        <v>398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25">
      <c r="A765" s="104"/>
      <c r="B765" s="97"/>
      <c r="C765" s="17"/>
      <c r="D765" s="17"/>
      <c r="E765" s="17"/>
      <c r="F765" s="13"/>
      <c r="G765" s="88"/>
      <c r="H765" s="88"/>
      <c r="K765" s="101"/>
      <c r="L765" s="101" t="s">
        <v>142</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25">
      <c r="A766" s="104"/>
      <c r="B766" s="97"/>
      <c r="C766" s="17"/>
      <c r="D766" s="17"/>
      <c r="E766" s="17"/>
      <c r="F766" s="13"/>
      <c r="G766" s="88"/>
      <c r="H766" s="88"/>
      <c r="K766" s="101"/>
      <c r="L766" s="101" t="s">
        <v>143</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25">
      <c r="A767" s="104"/>
      <c r="B767" s="97"/>
      <c r="C767" s="17"/>
      <c r="D767" s="17"/>
      <c r="E767" s="17"/>
      <c r="F767" s="13"/>
      <c r="G767" s="88"/>
      <c r="H767" s="88"/>
      <c r="K767" s="101"/>
      <c r="L767" s="101" t="s">
        <v>144</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25">
      <c r="A768" s="104"/>
      <c r="B768" s="97"/>
      <c r="C768" s="17"/>
      <c r="D768" s="17"/>
      <c r="E768" s="17"/>
      <c r="F768" s="13"/>
      <c r="G768" s="88"/>
      <c r="H768" s="88"/>
      <c r="K768" s="101"/>
      <c r="L768" s="101" t="s">
        <v>145</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25">
      <c r="A769" s="104"/>
      <c r="B769" s="97"/>
      <c r="C769" s="17"/>
      <c r="D769" s="17"/>
      <c r="E769" s="17"/>
      <c r="F769" s="13"/>
      <c r="G769" s="88"/>
      <c r="H769" s="88"/>
      <c r="K769" s="101"/>
      <c r="L769" s="101" t="s">
        <v>146</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25">
      <c r="A770" s="104"/>
      <c r="B770" s="97"/>
      <c r="C770" s="17"/>
      <c r="D770" s="17"/>
      <c r="E770" s="17"/>
      <c r="F770" s="13"/>
      <c r="G770" s="88"/>
      <c r="H770" s="88"/>
      <c r="K770" s="101"/>
      <c r="L770" s="101" t="s">
        <v>147</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25">
      <c r="A771" s="104"/>
      <c r="B771" s="97"/>
      <c r="C771" s="17"/>
      <c r="D771" s="17"/>
      <c r="E771" s="17"/>
      <c r="F771" s="13"/>
      <c r="G771" s="88"/>
      <c r="H771" s="88"/>
      <c r="K771" s="101"/>
      <c r="L771" s="101" t="s">
        <v>148</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25">
      <c r="A772" s="104"/>
      <c r="B772" s="97"/>
      <c r="C772" s="17"/>
      <c r="D772" s="17"/>
      <c r="E772" s="17"/>
      <c r="F772" s="13"/>
      <c r="G772" s="88"/>
      <c r="H772" s="88"/>
      <c r="K772" s="101"/>
      <c r="L772" s="101" t="s">
        <v>149</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25">
      <c r="A773" s="104"/>
      <c r="B773" s="97"/>
      <c r="C773" s="17"/>
      <c r="D773" s="17"/>
      <c r="E773" s="17"/>
      <c r="F773" s="13"/>
      <c r="G773" s="88"/>
      <c r="H773" s="88"/>
      <c r="K773" s="101"/>
      <c r="L773" s="101" t="s">
        <v>150</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25">
      <c r="A774" s="104"/>
      <c r="B774" s="97"/>
      <c r="C774" s="17"/>
      <c r="D774" s="17"/>
      <c r="E774" s="17"/>
      <c r="F774" s="13"/>
      <c r="G774" s="88"/>
      <c r="H774" s="88"/>
      <c r="K774" s="101" t="s">
        <v>814</v>
      </c>
      <c r="L774" s="101" t="s">
        <v>398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25">
      <c r="A775" s="104"/>
      <c r="B775" s="97"/>
      <c r="C775" s="17"/>
      <c r="D775" s="17"/>
      <c r="E775" s="17"/>
      <c r="F775" s="13"/>
      <c r="G775" s="88"/>
      <c r="H775" s="88"/>
      <c r="K775" s="101"/>
      <c r="L775" s="101" t="s">
        <v>142</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25">
      <c r="A776" s="104"/>
      <c r="B776" s="97"/>
      <c r="C776" s="17"/>
      <c r="D776" s="17"/>
      <c r="E776" s="17"/>
      <c r="F776" s="13"/>
      <c r="G776" s="88"/>
      <c r="H776" s="88"/>
      <c r="K776" s="101"/>
      <c r="L776" s="101" t="s">
        <v>143</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25">
      <c r="A777" s="104"/>
      <c r="B777" s="97"/>
      <c r="C777" s="17"/>
      <c r="D777" s="17"/>
      <c r="E777" s="17"/>
      <c r="F777" s="13"/>
      <c r="G777" s="88"/>
      <c r="H777" s="88"/>
      <c r="K777" s="101"/>
      <c r="L777" s="101" t="s">
        <v>144</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25">
      <c r="A778" s="104"/>
      <c r="B778" s="97"/>
      <c r="C778" s="17"/>
      <c r="D778" s="17"/>
      <c r="E778" s="17"/>
      <c r="F778" s="13"/>
      <c r="G778" s="88"/>
      <c r="H778" s="88"/>
      <c r="K778" s="101"/>
      <c r="L778" s="101" t="s">
        <v>145</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25">
      <c r="A779" s="104"/>
      <c r="B779" s="97"/>
      <c r="C779" s="17"/>
      <c r="D779" s="17"/>
      <c r="E779" s="17"/>
      <c r="F779" s="13"/>
      <c r="G779" s="88"/>
      <c r="H779" s="88"/>
      <c r="K779" s="101"/>
      <c r="L779" s="101" t="s">
        <v>146</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25">
      <c r="A780" s="104"/>
      <c r="B780" s="97"/>
      <c r="C780" s="17"/>
      <c r="D780" s="17"/>
      <c r="E780" s="17"/>
      <c r="F780" s="13"/>
      <c r="G780" s="88"/>
      <c r="H780" s="88"/>
      <c r="K780" s="101"/>
      <c r="L780" s="101" t="s">
        <v>147</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25">
      <c r="A781" s="104"/>
      <c r="B781" s="97"/>
      <c r="C781" s="17"/>
      <c r="D781" s="17"/>
      <c r="E781" s="17"/>
      <c r="F781" s="13"/>
      <c r="G781" s="88"/>
      <c r="H781" s="88"/>
      <c r="K781" s="101"/>
      <c r="L781" s="101" t="s">
        <v>148</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25">
      <c r="A782" s="104"/>
      <c r="B782" s="97"/>
      <c r="C782" s="17"/>
      <c r="D782" s="17"/>
      <c r="E782" s="17"/>
      <c r="F782" s="13"/>
      <c r="G782" s="88"/>
      <c r="H782" s="88"/>
      <c r="K782" s="101"/>
      <c r="L782" s="101" t="s">
        <v>149</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25">
      <c r="A783" s="104"/>
      <c r="B783" s="97"/>
      <c r="C783" s="17"/>
      <c r="D783" s="17"/>
      <c r="E783" s="17"/>
      <c r="F783" s="13"/>
      <c r="G783" s="88"/>
      <c r="H783" s="88"/>
      <c r="K783" s="101"/>
      <c r="L783" s="101" t="s">
        <v>150</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25">
      <c r="A784" s="104"/>
      <c r="B784" s="97"/>
      <c r="C784" s="17"/>
      <c r="D784" s="17"/>
      <c r="E784" s="17"/>
      <c r="F784" s="13"/>
      <c r="G784" s="88"/>
      <c r="H784" s="88"/>
      <c r="K784" s="101" t="s">
        <v>815</v>
      </c>
      <c r="L784" s="101" t="s">
        <v>398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25">
      <c r="A785" s="104"/>
      <c r="B785" s="97"/>
      <c r="C785" s="17"/>
      <c r="D785" s="17"/>
      <c r="E785" s="17"/>
      <c r="F785" s="13"/>
      <c r="G785" s="88"/>
      <c r="H785" s="88"/>
      <c r="K785" s="101"/>
      <c r="L785" s="101" t="s">
        <v>142</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25">
      <c r="A786" s="104"/>
      <c r="B786" s="97"/>
      <c r="C786" s="17"/>
      <c r="D786" s="17"/>
      <c r="E786" s="17"/>
      <c r="F786" s="13"/>
      <c r="G786" s="88"/>
      <c r="H786" s="88"/>
      <c r="K786" s="101"/>
      <c r="L786" s="101" t="s">
        <v>143</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25">
      <c r="A787" s="104"/>
      <c r="B787" s="97"/>
      <c r="C787" s="17"/>
      <c r="D787" s="17"/>
      <c r="E787" s="17"/>
      <c r="F787" s="13"/>
      <c r="G787" s="88"/>
      <c r="H787" s="88"/>
      <c r="K787" s="101"/>
      <c r="L787" s="101" t="s">
        <v>144</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25">
      <c r="A788" s="104"/>
      <c r="B788" s="97"/>
      <c r="C788" s="17"/>
      <c r="D788" s="17"/>
      <c r="E788" s="17"/>
      <c r="F788" s="13"/>
      <c r="G788" s="88"/>
      <c r="H788" s="88"/>
      <c r="K788" s="101"/>
      <c r="L788" s="101" t="s">
        <v>145</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25">
      <c r="A789" s="104"/>
      <c r="B789" s="97"/>
      <c r="C789" s="17"/>
      <c r="D789" s="17"/>
      <c r="E789" s="17"/>
      <c r="F789" s="13"/>
      <c r="G789" s="88"/>
      <c r="H789" s="88"/>
      <c r="K789" s="101"/>
      <c r="L789" s="101" t="s">
        <v>146</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25">
      <c r="A790" s="104"/>
      <c r="B790" s="97"/>
      <c r="C790" s="17"/>
      <c r="D790" s="17"/>
      <c r="E790" s="17"/>
      <c r="F790" s="13"/>
      <c r="G790" s="88"/>
      <c r="H790" s="88"/>
      <c r="K790" s="101"/>
      <c r="L790" s="101" t="s">
        <v>147</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25">
      <c r="A791" s="104"/>
      <c r="B791" s="97"/>
      <c r="C791" s="17"/>
      <c r="D791" s="17"/>
      <c r="E791" s="17"/>
      <c r="F791" s="13"/>
      <c r="G791" s="88"/>
      <c r="H791" s="88"/>
      <c r="K791" s="101"/>
      <c r="L791" s="101" t="s">
        <v>148</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25">
      <c r="A792" s="104"/>
      <c r="B792" s="97"/>
      <c r="C792" s="17"/>
      <c r="D792" s="17"/>
      <c r="E792" s="17"/>
      <c r="F792" s="13"/>
      <c r="G792" s="88"/>
      <c r="H792" s="88"/>
      <c r="K792" s="101"/>
      <c r="L792" s="101" t="s">
        <v>149</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25">
      <c r="A793" s="104"/>
      <c r="B793" s="97"/>
      <c r="C793" s="17"/>
      <c r="D793" s="17"/>
      <c r="E793" s="17"/>
      <c r="F793" s="13"/>
      <c r="G793" s="88"/>
      <c r="H793" s="88"/>
      <c r="K793" s="101"/>
      <c r="L793" s="101" t="s">
        <v>150</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25">
      <c r="A794" s="104"/>
      <c r="B794" s="97"/>
      <c r="C794" s="17"/>
      <c r="D794" s="17"/>
      <c r="E794" s="17"/>
      <c r="F794" s="13"/>
      <c r="G794" s="88"/>
      <c r="H794" s="88"/>
      <c r="K794" s="101" t="s">
        <v>816</v>
      </c>
      <c r="L794" s="101" t="s">
        <v>398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25">
      <c r="A795" s="104"/>
      <c r="B795" s="97"/>
      <c r="C795" s="17"/>
      <c r="D795" s="17"/>
      <c r="E795" s="17"/>
      <c r="F795" s="13"/>
      <c r="G795" s="88"/>
      <c r="H795" s="88"/>
      <c r="K795" s="101"/>
      <c r="L795" s="101" t="s">
        <v>142</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25">
      <c r="A796" s="104"/>
      <c r="B796" s="97"/>
      <c r="C796" s="17"/>
      <c r="D796" s="17"/>
      <c r="E796" s="17"/>
      <c r="F796" s="13"/>
      <c r="G796" s="88"/>
      <c r="H796" s="88"/>
      <c r="K796" s="101"/>
      <c r="L796" s="101" t="s">
        <v>143</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25">
      <c r="A797" s="104"/>
      <c r="B797" s="97"/>
      <c r="C797" s="17"/>
      <c r="D797" s="17"/>
      <c r="E797" s="17"/>
      <c r="F797" s="13"/>
      <c r="G797" s="88"/>
      <c r="H797" s="88"/>
      <c r="K797" s="101"/>
      <c r="L797" s="101" t="s">
        <v>144</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25">
      <c r="A798" s="104"/>
      <c r="B798" s="97"/>
      <c r="C798" s="17"/>
      <c r="D798" s="17"/>
      <c r="E798" s="17"/>
      <c r="F798" s="13"/>
      <c r="G798" s="88"/>
      <c r="H798" s="88"/>
      <c r="K798" s="101"/>
      <c r="L798" s="101" t="s">
        <v>145</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25">
      <c r="A799" s="104"/>
      <c r="B799" s="97"/>
      <c r="C799" s="17"/>
      <c r="D799" s="17"/>
      <c r="E799" s="17"/>
      <c r="F799" s="13"/>
      <c r="G799" s="88"/>
      <c r="H799" s="88"/>
      <c r="K799" s="101"/>
      <c r="L799" s="101" t="s">
        <v>146</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25">
      <c r="A800" s="104"/>
      <c r="B800" s="97"/>
      <c r="C800" s="17"/>
      <c r="D800" s="17"/>
      <c r="E800" s="17"/>
      <c r="F800" s="13"/>
      <c r="G800" s="88"/>
      <c r="H800" s="88"/>
      <c r="K800" s="101"/>
      <c r="L800" s="101" t="s">
        <v>147</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25">
      <c r="A801" s="104"/>
      <c r="B801" s="97"/>
      <c r="C801" s="17"/>
      <c r="D801" s="17"/>
      <c r="E801" s="17"/>
      <c r="F801" s="13"/>
      <c r="G801" s="88"/>
      <c r="H801" s="88"/>
      <c r="K801" s="101"/>
      <c r="L801" s="101" t="s">
        <v>148</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25">
      <c r="A802" s="104"/>
      <c r="B802" s="97"/>
      <c r="C802" s="17"/>
      <c r="D802" s="17"/>
      <c r="E802" s="17"/>
      <c r="F802" s="13"/>
      <c r="G802" s="88"/>
      <c r="H802" s="88"/>
      <c r="K802" s="101"/>
      <c r="L802" s="101" t="s">
        <v>149</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25">
      <c r="A803" s="104"/>
      <c r="B803" s="97"/>
      <c r="C803" s="17"/>
      <c r="D803" s="17"/>
      <c r="E803" s="17"/>
      <c r="F803" s="13"/>
      <c r="G803" s="88"/>
      <c r="H803" s="88"/>
      <c r="K803" s="101"/>
      <c r="L803" s="101" t="s">
        <v>150</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25">
      <c r="A804" s="104"/>
      <c r="B804" s="97"/>
      <c r="C804" s="17"/>
      <c r="D804" s="17"/>
      <c r="E804" s="17"/>
      <c r="F804" s="13"/>
      <c r="G804" s="88"/>
      <c r="H804" s="88"/>
      <c r="K804" s="101" t="s">
        <v>817</v>
      </c>
      <c r="L804" s="101" t="s">
        <v>398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25">
      <c r="A805" s="104"/>
      <c r="B805" s="97"/>
      <c r="C805" s="17"/>
      <c r="D805" s="17"/>
      <c r="E805" s="17"/>
      <c r="F805" s="13"/>
      <c r="G805" s="88"/>
      <c r="H805" s="88"/>
      <c r="K805" s="101"/>
      <c r="L805" s="101" t="s">
        <v>142</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25">
      <c r="A806" s="104"/>
      <c r="B806" s="97"/>
      <c r="C806" s="17"/>
      <c r="D806" s="17"/>
      <c r="E806" s="17"/>
      <c r="F806" s="13"/>
      <c r="G806" s="88"/>
      <c r="H806" s="88"/>
      <c r="K806" s="101"/>
      <c r="L806" s="101" t="s">
        <v>143</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25">
      <c r="A807" s="104"/>
      <c r="B807" s="97"/>
      <c r="C807" s="17"/>
      <c r="D807" s="17"/>
      <c r="E807" s="17"/>
      <c r="F807" s="13"/>
      <c r="G807" s="88"/>
      <c r="H807" s="88"/>
      <c r="K807" s="101"/>
      <c r="L807" s="101" t="s">
        <v>144</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25">
      <c r="A808" s="104"/>
      <c r="B808" s="97"/>
      <c r="C808" s="17"/>
      <c r="D808" s="17"/>
      <c r="E808" s="17"/>
      <c r="F808" s="13"/>
      <c r="G808" s="88"/>
      <c r="H808" s="88"/>
      <c r="K808" s="101"/>
      <c r="L808" s="101" t="s">
        <v>145</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25">
      <c r="A809" s="104"/>
      <c r="B809" s="97"/>
      <c r="C809" s="17"/>
      <c r="D809" s="17"/>
      <c r="E809" s="17"/>
      <c r="F809" s="13"/>
      <c r="G809" s="88"/>
      <c r="H809" s="88"/>
      <c r="K809" s="101"/>
      <c r="L809" s="101" t="s">
        <v>146</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25">
      <c r="A810" s="104"/>
      <c r="B810" s="97"/>
      <c r="C810" s="17"/>
      <c r="D810" s="17"/>
      <c r="E810" s="17"/>
      <c r="F810" s="13"/>
      <c r="G810" s="88"/>
      <c r="H810" s="88"/>
      <c r="K810" s="101"/>
      <c r="L810" s="101" t="s">
        <v>147</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25">
      <c r="A811" s="104"/>
      <c r="B811" s="97"/>
      <c r="C811" s="17"/>
      <c r="D811" s="17"/>
      <c r="E811" s="17"/>
      <c r="F811" s="13"/>
      <c r="G811" s="88"/>
      <c r="H811" s="88"/>
      <c r="K811" s="101"/>
      <c r="L811" s="101" t="s">
        <v>148</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25">
      <c r="A812" s="104"/>
      <c r="B812" s="97"/>
      <c r="C812" s="17"/>
      <c r="D812" s="17"/>
      <c r="E812" s="17"/>
      <c r="F812" s="13"/>
      <c r="G812" s="88"/>
      <c r="H812" s="88"/>
      <c r="K812" s="101"/>
      <c r="L812" s="101" t="s">
        <v>149</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25">
      <c r="A813" s="104"/>
      <c r="B813" s="97"/>
      <c r="C813" s="17"/>
      <c r="D813" s="17"/>
      <c r="E813" s="17"/>
      <c r="F813" s="13"/>
      <c r="G813" s="88"/>
      <c r="H813" s="88"/>
      <c r="K813" s="101"/>
      <c r="L813" s="101" t="s">
        <v>150</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25">
      <c r="A814" s="104"/>
      <c r="B814" s="97"/>
      <c r="C814" s="17"/>
      <c r="D814" s="17"/>
      <c r="E814" s="17"/>
      <c r="F814" s="13"/>
      <c r="G814" s="88"/>
      <c r="H814" s="88"/>
      <c r="K814" s="101" t="s">
        <v>818</v>
      </c>
      <c r="L814" s="101" t="s">
        <v>398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25">
      <c r="A815" s="104"/>
      <c r="B815" s="97"/>
      <c r="C815" s="17"/>
      <c r="D815" s="17"/>
      <c r="E815" s="17"/>
      <c r="F815" s="13"/>
      <c r="G815" s="88"/>
      <c r="H815" s="88"/>
      <c r="K815" s="101"/>
      <c r="L815" s="101" t="s">
        <v>142</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25">
      <c r="A816" s="104"/>
      <c r="B816" s="97"/>
      <c r="C816" s="17"/>
      <c r="D816" s="17"/>
      <c r="E816" s="17"/>
      <c r="F816" s="13"/>
      <c r="G816" s="88"/>
      <c r="H816" s="88"/>
      <c r="K816" s="101"/>
      <c r="L816" s="101" t="s">
        <v>143</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25">
      <c r="A817" s="104"/>
      <c r="B817" s="97"/>
      <c r="C817" s="17"/>
      <c r="D817" s="17"/>
      <c r="E817" s="17"/>
      <c r="F817" s="13"/>
      <c r="G817" s="88"/>
      <c r="H817" s="88"/>
      <c r="K817" s="101"/>
      <c r="L817" s="101" t="s">
        <v>144</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25">
      <c r="A818" s="104"/>
      <c r="B818" s="97"/>
      <c r="C818" s="17"/>
      <c r="D818" s="17"/>
      <c r="E818" s="17"/>
      <c r="F818" s="13"/>
      <c r="G818" s="88"/>
      <c r="H818" s="88"/>
      <c r="K818" s="101"/>
      <c r="L818" s="101" t="s">
        <v>145</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25">
      <c r="A819" s="104"/>
      <c r="B819" s="97"/>
      <c r="C819" s="17"/>
      <c r="D819" s="17"/>
      <c r="E819" s="17"/>
      <c r="F819" s="13"/>
      <c r="G819" s="88"/>
      <c r="H819" s="88"/>
      <c r="K819" s="101"/>
      <c r="L819" s="101" t="s">
        <v>146</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25">
      <c r="A820" s="104"/>
      <c r="B820" s="97"/>
      <c r="C820" s="17"/>
      <c r="D820" s="17"/>
      <c r="E820" s="17"/>
      <c r="F820" s="13"/>
      <c r="G820" s="88"/>
      <c r="H820" s="88"/>
      <c r="K820" s="101"/>
      <c r="L820" s="101" t="s">
        <v>147</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25">
      <c r="A821" s="104"/>
      <c r="B821" s="97"/>
      <c r="C821" s="17"/>
      <c r="D821" s="17"/>
      <c r="E821" s="17"/>
      <c r="F821" s="13"/>
      <c r="G821" s="88"/>
      <c r="H821" s="88"/>
      <c r="K821" s="101"/>
      <c r="L821" s="101" t="s">
        <v>148</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25">
      <c r="A822" s="104"/>
      <c r="B822" s="97"/>
      <c r="C822" s="17"/>
      <c r="D822" s="17"/>
      <c r="E822" s="17"/>
      <c r="F822" s="13"/>
      <c r="G822" s="88"/>
      <c r="H822" s="88"/>
      <c r="K822" s="101"/>
      <c r="L822" s="101" t="s">
        <v>149</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25">
      <c r="A823" s="104"/>
      <c r="B823" s="97"/>
      <c r="C823" s="17"/>
      <c r="D823" s="17"/>
      <c r="E823" s="17"/>
      <c r="F823" s="13"/>
      <c r="G823" s="88"/>
      <c r="H823" s="88"/>
      <c r="K823" s="101"/>
      <c r="L823" s="101" t="s">
        <v>150</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25">
      <c r="A824" s="104"/>
      <c r="B824" s="97"/>
      <c r="C824" s="17"/>
      <c r="D824" s="17"/>
      <c r="E824" s="17"/>
      <c r="F824" s="13"/>
      <c r="G824" s="88"/>
      <c r="H824" s="88"/>
      <c r="K824" s="101" t="s">
        <v>819</v>
      </c>
      <c r="L824" s="101" t="s">
        <v>398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25">
      <c r="A825" s="104"/>
      <c r="B825" s="97"/>
      <c r="C825" s="17"/>
      <c r="D825" s="17"/>
      <c r="E825" s="17"/>
      <c r="F825" s="13"/>
      <c r="G825" s="88"/>
      <c r="H825" s="88"/>
      <c r="K825" s="101"/>
      <c r="L825" s="101" t="s">
        <v>142</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25">
      <c r="A826" s="104"/>
      <c r="B826" s="97"/>
      <c r="C826" s="17"/>
      <c r="D826" s="17"/>
      <c r="E826" s="17"/>
      <c r="F826" s="13"/>
      <c r="G826" s="88"/>
      <c r="H826" s="88"/>
      <c r="K826" s="101"/>
      <c r="L826" s="101" t="s">
        <v>143</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25">
      <c r="A827" s="104"/>
      <c r="B827" s="97"/>
      <c r="C827" s="17"/>
      <c r="D827" s="17"/>
      <c r="E827" s="17"/>
      <c r="F827" s="13"/>
      <c r="G827" s="88"/>
      <c r="H827" s="88"/>
      <c r="K827" s="101"/>
      <c r="L827" s="101" t="s">
        <v>144</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25">
      <c r="A828" s="104"/>
      <c r="B828" s="97"/>
      <c r="C828" s="17"/>
      <c r="D828" s="17"/>
      <c r="E828" s="17"/>
      <c r="F828" s="13"/>
      <c r="G828" s="88"/>
      <c r="H828" s="88"/>
      <c r="K828" s="101"/>
      <c r="L828" s="101" t="s">
        <v>145</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25">
      <c r="A829" s="104"/>
      <c r="B829" s="97"/>
      <c r="C829" s="17"/>
      <c r="D829" s="17"/>
      <c r="E829" s="17"/>
      <c r="F829" s="13"/>
      <c r="G829" s="88"/>
      <c r="H829" s="88"/>
      <c r="K829" s="101"/>
      <c r="L829" s="101" t="s">
        <v>146</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25">
      <c r="A830" s="104"/>
      <c r="B830" s="97"/>
      <c r="C830" s="17"/>
      <c r="D830" s="17"/>
      <c r="E830" s="17"/>
      <c r="F830" s="13"/>
      <c r="G830" s="88"/>
      <c r="H830" s="88"/>
      <c r="K830" s="101"/>
      <c r="L830" s="101" t="s">
        <v>147</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25">
      <c r="A831" s="104"/>
      <c r="B831" s="97"/>
      <c r="C831" s="17"/>
      <c r="D831" s="17"/>
      <c r="E831" s="17"/>
      <c r="F831" s="13"/>
      <c r="G831" s="88"/>
      <c r="H831" s="88"/>
      <c r="K831" s="101"/>
      <c r="L831" s="101" t="s">
        <v>148</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25">
      <c r="A832" s="104"/>
      <c r="B832" s="97"/>
      <c r="C832" s="17"/>
      <c r="D832" s="17"/>
      <c r="E832" s="17"/>
      <c r="F832" s="13"/>
      <c r="G832" s="88"/>
      <c r="H832" s="88"/>
      <c r="K832" s="101"/>
      <c r="L832" s="101" t="s">
        <v>149</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25">
      <c r="A833" s="104"/>
      <c r="B833" s="97"/>
      <c r="C833" s="17"/>
      <c r="D833" s="17"/>
      <c r="E833" s="17"/>
      <c r="F833" s="13"/>
      <c r="G833" s="88"/>
      <c r="H833" s="88"/>
      <c r="K833" s="101"/>
      <c r="L833" s="101" t="s">
        <v>150</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5" outlineLevel="1" collapsed="1" x14ac:dyDescent="0.25">
      <c r="A834" s="104"/>
      <c r="B834" s="97"/>
      <c r="C834" s="12" t="s">
        <v>124</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2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2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0999999999999996" customHeight="1" outlineLevel="1" x14ac:dyDescent="0.25">
      <c r="A837" s="6"/>
      <c r="B837" s="97"/>
      <c r="C837" s="12" t="s">
        <v>124</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2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125</v>
      </c>
      <c r="AE838" s="41" t="s">
        <v>126</v>
      </c>
      <c r="AF838" s="8"/>
    </row>
    <row r="839" spans="1:62" ht="12" customHeight="1" outlineLevel="1" x14ac:dyDescent="0.2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2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0999999999999996" customHeight="1" outlineLevel="1" collapsed="1" thickBot="1" x14ac:dyDescent="0.3">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0999999999999996" customHeight="1" outlineLevel="1" x14ac:dyDescent="0.2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25">
      <c r="A843" s="104"/>
      <c r="B843" s="7"/>
      <c r="C843" s="12"/>
      <c r="D843" s="12">
        <v>53658.706903201055</v>
      </c>
      <c r="E843" s="12" t="s">
        <v>1</v>
      </c>
      <c r="F843" s="13"/>
      <c r="G843" s="14" t="s">
        <v>214</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25">
      <c r="A844" s="104"/>
      <c r="B844" s="7"/>
      <c r="C844" s="12"/>
      <c r="D844" s="12"/>
      <c r="E844" s="17"/>
      <c r="F844" s="13"/>
      <c r="G844" s="13" t="s">
        <v>215</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2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2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2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25">
      <c r="A848" s="104"/>
      <c r="B848" s="7"/>
      <c r="C848" s="17"/>
      <c r="D848" s="17"/>
      <c r="E848" s="17"/>
      <c r="F848" s="17"/>
      <c r="G848" s="17"/>
      <c r="H848" s="17"/>
      <c r="I848" s="23" t="s">
        <v>217</v>
      </c>
      <c r="J848" s="17"/>
      <c r="K848" s="22"/>
      <c r="L848" s="22"/>
      <c r="M848" s="22"/>
      <c r="N848" s="22"/>
      <c r="O848" s="22"/>
      <c r="P848" s="22"/>
      <c r="Q848" s="22"/>
      <c r="R848" s="22"/>
      <c r="S848" s="22"/>
      <c r="T848" s="23" t="s">
        <v>218</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25">
      <c r="A849" s="104"/>
      <c r="B849" s="7"/>
      <c r="C849" s="17"/>
      <c r="D849" s="17"/>
      <c r="E849" s="17"/>
      <c r="F849" s="17"/>
      <c r="G849" s="17" t="s">
        <v>216</v>
      </c>
      <c r="H849" s="17"/>
      <c r="I849" s="23" t="s">
        <v>219</v>
      </c>
      <c r="J849" s="23"/>
      <c r="K849" s="23"/>
      <c r="L849" s="23"/>
      <c r="M849" s="23"/>
      <c r="N849" s="23"/>
      <c r="O849" s="23"/>
      <c r="P849" s="23"/>
      <c r="Q849" s="23"/>
      <c r="R849" s="23"/>
      <c r="S849" s="22"/>
      <c r="T849" s="23" t="s">
        <v>220</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2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0999999999999996" customHeight="1" outlineLevel="1" x14ac:dyDescent="0.25">
      <c r="A851" s="104"/>
      <c r="B851" s="7"/>
      <c r="C851" s="17"/>
      <c r="D851" s="17"/>
      <c r="E851" s="17"/>
      <c r="F851" s="17"/>
      <c r="G851" s="17"/>
      <c r="H851" s="17"/>
      <c r="I851" s="86" t="s">
        <v>121</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0999999999999996" customHeight="1" outlineLevel="1" x14ac:dyDescent="0.2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25">
      <c r="A853" s="104"/>
      <c r="B853" s="7"/>
      <c r="C853" s="17"/>
      <c r="D853" s="17"/>
      <c r="E853" s="17"/>
      <c r="F853" s="26"/>
      <c r="G853" s="145" t="s">
        <v>400</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25">
      <c r="A854" s="104"/>
      <c r="B854" s="7"/>
      <c r="C854" s="17"/>
      <c r="D854" s="17"/>
      <c r="E854" s="17"/>
      <c r="F854" s="26"/>
      <c r="G854" s="145" t="s">
        <v>401</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25">
      <c r="A855" s="104"/>
      <c r="B855" s="7"/>
      <c r="C855" s="17"/>
      <c r="D855" s="17"/>
      <c r="E855" s="17"/>
      <c r="F855" s="33"/>
      <c r="G855" s="145" t="s">
        <v>402</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25">
      <c r="A856" s="104"/>
      <c r="B856" s="7"/>
      <c r="C856" s="17"/>
      <c r="D856" s="17"/>
      <c r="E856" s="17"/>
      <c r="F856" s="33"/>
      <c r="G856" s="145" t="s">
        <v>403</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25">
      <c r="A857" s="104"/>
      <c r="B857" s="7"/>
      <c r="C857" s="17"/>
      <c r="D857" s="17"/>
      <c r="E857" s="17"/>
      <c r="F857" s="33"/>
      <c r="G857" s="145" t="s">
        <v>404</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25">
      <c r="A858" s="104"/>
      <c r="B858" s="7"/>
      <c r="C858" s="17"/>
      <c r="D858" s="17"/>
      <c r="E858" s="17"/>
      <c r="F858" s="33"/>
      <c r="G858" s="145" t="s">
        <v>405</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25">
      <c r="A859" s="104"/>
      <c r="B859" s="7"/>
      <c r="C859" s="17"/>
      <c r="D859" s="17"/>
      <c r="E859" s="17"/>
      <c r="F859" s="33"/>
      <c r="G859" s="145" t="s">
        <v>406</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25">
      <c r="A860" s="104"/>
      <c r="B860" s="7"/>
      <c r="C860" s="17"/>
      <c r="D860" s="17"/>
      <c r="E860" s="17"/>
      <c r="F860" s="33"/>
      <c r="G860" s="145" t="s">
        <v>407</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25">
      <c r="A861" s="104"/>
      <c r="B861" s="7"/>
      <c r="C861" s="17"/>
      <c r="D861" s="17"/>
      <c r="E861" s="17"/>
      <c r="F861" s="33"/>
      <c r="G861" s="145" t="s">
        <v>408</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25">
      <c r="A862" s="104"/>
      <c r="B862" s="7"/>
      <c r="C862" s="17"/>
      <c r="D862" s="17"/>
      <c r="E862" s="17"/>
      <c r="F862" s="26"/>
      <c r="G862" s="145" t="s">
        <v>409</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2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2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25">
      <c r="A865" s="104"/>
      <c r="B865" s="7"/>
      <c r="C865" s="12" t="s">
        <v>124</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2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126</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2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2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0999999999999996" customHeight="1" outlineLevel="1" collapsed="1" thickBot="1" x14ac:dyDescent="0.3">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0999999999999996" customHeight="1" outlineLevel="1" x14ac:dyDescent="0.2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25">
      <c r="A871" s="104"/>
      <c r="B871" s="105"/>
      <c r="C871" s="12"/>
      <c r="D871" s="12">
        <v>9535.2401303751758</v>
      </c>
      <c r="E871" s="12" t="s">
        <v>1</v>
      </c>
      <c r="F871" s="13"/>
      <c r="G871" s="14" t="s">
        <v>920</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25">
      <c r="A872" s="104"/>
      <c r="B872" s="105"/>
      <c r="C872" s="12"/>
      <c r="D872" s="12"/>
      <c r="E872" s="17"/>
      <c r="F872" s="13"/>
      <c r="G872" s="13" t="s">
        <v>221</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2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2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2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2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25">
      <c r="A877" s="104"/>
      <c r="B877" s="105"/>
      <c r="C877" s="17"/>
      <c r="D877" s="17"/>
      <c r="E877" s="17"/>
      <c r="F877" s="17"/>
      <c r="G877" s="17"/>
      <c r="H877" s="17"/>
      <c r="I877" s="17"/>
      <c r="J877" s="17" t="s">
        <v>216</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25">
      <c r="A878" s="104"/>
      <c r="B878" s="105"/>
      <c r="C878" s="17"/>
      <c r="D878" s="17"/>
      <c r="E878" s="17"/>
      <c r="F878" s="17"/>
      <c r="G878" s="17"/>
      <c r="H878" s="17"/>
      <c r="I878" s="17"/>
      <c r="J878" s="23" t="s">
        <v>222</v>
      </c>
      <c r="K878" s="23" t="s">
        <v>399</v>
      </c>
      <c r="L878" s="23" t="s">
        <v>59</v>
      </c>
      <c r="M878" s="23" t="s">
        <v>60</v>
      </c>
      <c r="N878" s="23" t="s">
        <v>61</v>
      </c>
      <c r="O878" s="23" t="s">
        <v>62</v>
      </c>
      <c r="P878" s="23" t="s">
        <v>906</v>
      </c>
      <c r="Q878" s="23" t="s">
        <v>907</v>
      </c>
      <c r="R878" s="23" t="s">
        <v>908</v>
      </c>
      <c r="S878" s="23" t="s">
        <v>1200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25">
      <c r="A879" s="104"/>
      <c r="B879" s="105"/>
      <c r="C879" s="17"/>
      <c r="D879" s="17"/>
      <c r="E879" s="17"/>
      <c r="F879" s="26"/>
      <c r="G879" s="92"/>
      <c r="H879" s="92"/>
      <c r="I879" s="92" t="s">
        <v>844</v>
      </c>
      <c r="J879" s="145" t="s">
        <v>400</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25">
      <c r="A880" s="104"/>
      <c r="B880" s="105"/>
      <c r="C880" s="17"/>
      <c r="D880" s="17"/>
      <c r="E880" s="17"/>
      <c r="F880" s="26"/>
      <c r="G880" s="92"/>
      <c r="H880" s="92"/>
      <c r="I880" s="92"/>
      <c r="J880" s="145" t="s">
        <v>401</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25">
      <c r="A881" s="104"/>
      <c r="B881" s="105"/>
      <c r="C881" s="17"/>
      <c r="D881" s="17"/>
      <c r="E881" s="17"/>
      <c r="F881" s="26"/>
      <c r="G881" s="92"/>
      <c r="H881" s="92"/>
      <c r="I881" s="92"/>
      <c r="J881" s="145" t="s">
        <v>402</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25">
      <c r="A882" s="104"/>
      <c r="B882" s="105"/>
      <c r="C882" s="17"/>
      <c r="D882" s="17"/>
      <c r="E882" s="17"/>
      <c r="F882" s="26"/>
      <c r="G882" s="92"/>
      <c r="H882" s="92"/>
      <c r="I882" s="92"/>
      <c r="J882" s="145" t="s">
        <v>403</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25">
      <c r="A883" s="104"/>
      <c r="B883" s="105"/>
      <c r="C883" s="17"/>
      <c r="D883" s="17"/>
      <c r="E883" s="17"/>
      <c r="F883" s="26"/>
      <c r="G883" s="92"/>
      <c r="H883" s="92"/>
      <c r="I883" s="92"/>
      <c r="J883" s="145" t="s">
        <v>404</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25">
      <c r="A884" s="104"/>
      <c r="B884" s="105"/>
      <c r="C884" s="17"/>
      <c r="D884" s="17"/>
      <c r="E884" s="17"/>
      <c r="F884" s="26"/>
      <c r="G884" s="92"/>
      <c r="H884" s="92"/>
      <c r="I884" s="92"/>
      <c r="J884" s="145" t="s">
        <v>405</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25">
      <c r="A885" s="104"/>
      <c r="B885" s="105"/>
      <c r="C885" s="17"/>
      <c r="D885" s="17"/>
      <c r="E885" s="17"/>
      <c r="F885" s="26"/>
      <c r="G885" s="92"/>
      <c r="H885" s="92"/>
      <c r="I885" s="92"/>
      <c r="J885" s="145" t="s">
        <v>406</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25">
      <c r="A886" s="104"/>
      <c r="B886" s="105"/>
      <c r="C886" s="17"/>
      <c r="D886" s="17"/>
      <c r="E886" s="17"/>
      <c r="F886" s="26"/>
      <c r="G886" s="92"/>
      <c r="H886" s="92"/>
      <c r="I886" s="92"/>
      <c r="J886" s="145" t="s">
        <v>407</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25">
      <c r="A887" s="104"/>
      <c r="B887" s="105"/>
      <c r="C887" s="17"/>
      <c r="D887" s="17"/>
      <c r="E887" s="17"/>
      <c r="F887" s="26"/>
      <c r="G887" s="92"/>
      <c r="H887" s="92"/>
      <c r="I887" s="92"/>
      <c r="J887" s="145" t="s">
        <v>408</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25">
      <c r="A888" s="104"/>
      <c r="B888" s="105"/>
      <c r="C888" s="17"/>
      <c r="D888" s="17"/>
      <c r="E888" s="17"/>
      <c r="F888" s="26"/>
      <c r="G888" s="92"/>
      <c r="H888" s="92"/>
      <c r="I888" s="92"/>
      <c r="J888" s="145" t="s">
        <v>409</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25">
      <c r="A889" s="104"/>
      <c r="B889" s="97"/>
      <c r="C889" s="17"/>
      <c r="D889" s="17"/>
      <c r="E889" s="17"/>
      <c r="F889" s="13"/>
      <c r="G889" s="88"/>
      <c r="H889" s="88"/>
      <c r="I889" s="101" t="s">
        <v>413</v>
      </c>
      <c r="J889" s="101" t="s">
        <v>398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25">
      <c r="A890" s="104"/>
      <c r="B890" s="97"/>
      <c r="C890" s="17"/>
      <c r="D890" s="17"/>
      <c r="E890" s="17"/>
      <c r="F890" s="13"/>
      <c r="G890" s="88"/>
      <c r="H890" s="88"/>
      <c r="I890" s="101"/>
      <c r="J890" s="101" t="s">
        <v>142</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25">
      <c r="A891" s="104"/>
      <c r="B891" s="97"/>
      <c r="C891" s="17"/>
      <c r="D891" s="17"/>
      <c r="E891" s="17"/>
      <c r="F891" s="13"/>
      <c r="G891" s="88"/>
      <c r="H891" s="88"/>
      <c r="I891" s="101"/>
      <c r="J891" s="101" t="s">
        <v>143</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25">
      <c r="A892" s="104"/>
      <c r="B892" s="97"/>
      <c r="C892" s="17"/>
      <c r="D892" s="17"/>
      <c r="E892" s="17"/>
      <c r="F892" s="13"/>
      <c r="G892" s="88"/>
      <c r="H892" s="88"/>
      <c r="I892" s="101"/>
      <c r="J892" s="101" t="s">
        <v>144</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25">
      <c r="A893" s="104"/>
      <c r="B893" s="97"/>
      <c r="C893" s="17"/>
      <c r="D893" s="17"/>
      <c r="E893" s="17"/>
      <c r="F893" s="13"/>
      <c r="G893" s="88"/>
      <c r="H893" s="88"/>
      <c r="I893" s="101"/>
      <c r="J893" s="101" t="s">
        <v>145</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25">
      <c r="A894" s="104"/>
      <c r="B894" s="97"/>
      <c r="C894" s="17"/>
      <c r="D894" s="17"/>
      <c r="E894" s="17"/>
      <c r="F894" s="13"/>
      <c r="G894" s="88"/>
      <c r="H894" s="88"/>
      <c r="I894" s="101"/>
      <c r="J894" s="101" t="s">
        <v>146</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25">
      <c r="A895" s="104"/>
      <c r="B895" s="97"/>
      <c r="C895" s="17"/>
      <c r="D895" s="17"/>
      <c r="E895" s="17"/>
      <c r="F895" s="13"/>
      <c r="G895" s="88"/>
      <c r="H895" s="88"/>
      <c r="I895" s="101"/>
      <c r="J895" s="101" t="s">
        <v>147</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25">
      <c r="A896" s="104"/>
      <c r="B896" s="97"/>
      <c r="C896" s="17"/>
      <c r="D896" s="17"/>
      <c r="E896" s="17"/>
      <c r="F896" s="13"/>
      <c r="G896" s="88"/>
      <c r="H896" s="88"/>
      <c r="I896" s="101"/>
      <c r="J896" s="101" t="s">
        <v>148</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25">
      <c r="A897" s="104"/>
      <c r="B897" s="97"/>
      <c r="C897" s="17"/>
      <c r="D897" s="17"/>
      <c r="E897" s="17"/>
      <c r="F897" s="13"/>
      <c r="G897" s="88"/>
      <c r="H897" s="88"/>
      <c r="I897" s="101"/>
      <c r="J897" s="101" t="s">
        <v>149</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25">
      <c r="A898" s="104"/>
      <c r="B898" s="97"/>
      <c r="C898" s="17"/>
      <c r="D898" s="17"/>
      <c r="E898" s="17"/>
      <c r="F898" s="13"/>
      <c r="G898" s="88"/>
      <c r="H898" s="88"/>
      <c r="I898" s="101"/>
      <c r="J898" s="101" t="s">
        <v>150</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25">
      <c r="A899" s="104"/>
      <c r="B899" s="97"/>
      <c r="C899" s="17"/>
      <c r="D899" s="17"/>
      <c r="E899" s="17"/>
      <c r="F899" s="13"/>
      <c r="G899" s="88"/>
      <c r="H899" s="88"/>
      <c r="I899" s="101" t="s">
        <v>812</v>
      </c>
      <c r="J899" s="101" t="s">
        <v>398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25">
      <c r="A900" s="104"/>
      <c r="B900" s="97"/>
      <c r="C900" s="17"/>
      <c r="D900" s="17"/>
      <c r="E900" s="17"/>
      <c r="F900" s="13"/>
      <c r="G900" s="88"/>
      <c r="H900" s="88"/>
      <c r="I900" s="101"/>
      <c r="J900" s="101" t="s">
        <v>142</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25">
      <c r="A901" s="104"/>
      <c r="B901" s="97"/>
      <c r="C901" s="17"/>
      <c r="D901" s="17"/>
      <c r="E901" s="17"/>
      <c r="F901" s="13"/>
      <c r="G901" s="88"/>
      <c r="H901" s="88"/>
      <c r="I901" s="101"/>
      <c r="J901" s="101" t="s">
        <v>143</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25">
      <c r="A902" s="104"/>
      <c r="B902" s="97"/>
      <c r="C902" s="17"/>
      <c r="D902" s="17"/>
      <c r="E902" s="17"/>
      <c r="F902" s="13"/>
      <c r="G902" s="88"/>
      <c r="H902" s="88"/>
      <c r="I902" s="101"/>
      <c r="J902" s="101" t="s">
        <v>144</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25">
      <c r="A903" s="104"/>
      <c r="B903" s="97"/>
      <c r="C903" s="17"/>
      <c r="D903" s="17"/>
      <c r="E903" s="17"/>
      <c r="F903" s="13"/>
      <c r="G903" s="88"/>
      <c r="H903" s="88"/>
      <c r="I903" s="101"/>
      <c r="J903" s="101" t="s">
        <v>145</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25">
      <c r="A904" s="104"/>
      <c r="B904" s="97"/>
      <c r="C904" s="17"/>
      <c r="D904" s="17"/>
      <c r="E904" s="17"/>
      <c r="F904" s="13"/>
      <c r="G904" s="88"/>
      <c r="H904" s="88"/>
      <c r="I904" s="101"/>
      <c r="J904" s="101" t="s">
        <v>146</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25">
      <c r="A905" s="104"/>
      <c r="B905" s="97"/>
      <c r="C905" s="17"/>
      <c r="D905" s="17"/>
      <c r="E905" s="17"/>
      <c r="F905" s="13"/>
      <c r="G905" s="88"/>
      <c r="H905" s="88"/>
      <c r="I905" s="101"/>
      <c r="J905" s="101" t="s">
        <v>147</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25">
      <c r="A906" s="104"/>
      <c r="B906" s="97"/>
      <c r="C906" s="17"/>
      <c r="D906" s="17"/>
      <c r="E906" s="17"/>
      <c r="F906" s="13"/>
      <c r="G906" s="88"/>
      <c r="H906" s="88"/>
      <c r="I906" s="101"/>
      <c r="J906" s="101" t="s">
        <v>148</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25">
      <c r="A907" s="104"/>
      <c r="B907" s="97"/>
      <c r="C907" s="17"/>
      <c r="D907" s="17"/>
      <c r="E907" s="17"/>
      <c r="F907" s="13"/>
      <c r="G907" s="88"/>
      <c r="H907" s="88"/>
      <c r="I907" s="101"/>
      <c r="J907" s="101" t="s">
        <v>149</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25">
      <c r="A908" s="104"/>
      <c r="B908" s="97"/>
      <c r="C908" s="17"/>
      <c r="D908" s="17"/>
      <c r="E908" s="17"/>
      <c r="F908" s="13"/>
      <c r="G908" s="88"/>
      <c r="H908" s="88"/>
      <c r="I908" s="101"/>
      <c r="J908" s="101" t="s">
        <v>150</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25">
      <c r="A909" s="104"/>
      <c r="B909" s="97"/>
      <c r="C909" s="17"/>
      <c r="D909" s="17"/>
      <c r="E909" s="17"/>
      <c r="F909" s="13"/>
      <c r="G909" s="88"/>
      <c r="H909" s="88"/>
      <c r="I909" s="101" t="s">
        <v>813</v>
      </c>
      <c r="J909" s="101" t="s">
        <v>398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25">
      <c r="A910" s="104"/>
      <c r="B910" s="97"/>
      <c r="C910" s="17"/>
      <c r="D910" s="17"/>
      <c r="E910" s="17"/>
      <c r="F910" s="13"/>
      <c r="G910" s="88"/>
      <c r="H910" s="88"/>
      <c r="I910" s="101"/>
      <c r="J910" s="101" t="s">
        <v>142</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25">
      <c r="A911" s="104"/>
      <c r="B911" s="97"/>
      <c r="C911" s="17"/>
      <c r="D911" s="17"/>
      <c r="E911" s="17"/>
      <c r="F911" s="13"/>
      <c r="G911" s="88"/>
      <c r="H911" s="88"/>
      <c r="I911" s="101"/>
      <c r="J911" s="101" t="s">
        <v>143</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25">
      <c r="A912" s="104"/>
      <c r="B912" s="97"/>
      <c r="C912" s="17"/>
      <c r="D912" s="17"/>
      <c r="E912" s="17"/>
      <c r="F912" s="13"/>
      <c r="G912" s="88"/>
      <c r="H912" s="88"/>
      <c r="I912" s="101"/>
      <c r="J912" s="101" t="s">
        <v>144</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25">
      <c r="A913" s="104"/>
      <c r="B913" s="97"/>
      <c r="C913" s="17"/>
      <c r="D913" s="17"/>
      <c r="E913" s="17"/>
      <c r="F913" s="13"/>
      <c r="G913" s="88"/>
      <c r="H913" s="88"/>
      <c r="I913" s="101"/>
      <c r="J913" s="101" t="s">
        <v>145</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25">
      <c r="A914" s="104"/>
      <c r="B914" s="97"/>
      <c r="C914" s="17"/>
      <c r="D914" s="17"/>
      <c r="E914" s="17"/>
      <c r="F914" s="13"/>
      <c r="G914" s="88"/>
      <c r="H914" s="88"/>
      <c r="I914" s="101"/>
      <c r="J914" s="101" t="s">
        <v>146</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25">
      <c r="A915" s="104"/>
      <c r="B915" s="97"/>
      <c r="C915" s="17"/>
      <c r="D915" s="17"/>
      <c r="E915" s="17"/>
      <c r="F915" s="13"/>
      <c r="G915" s="88"/>
      <c r="H915" s="88"/>
      <c r="I915" s="101"/>
      <c r="J915" s="101" t="s">
        <v>147</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25">
      <c r="A916" s="104"/>
      <c r="B916" s="97"/>
      <c r="C916" s="17"/>
      <c r="D916" s="17"/>
      <c r="E916" s="17"/>
      <c r="F916" s="13"/>
      <c r="G916" s="88"/>
      <c r="H916" s="88"/>
      <c r="I916" s="101"/>
      <c r="J916" s="101" t="s">
        <v>148</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25">
      <c r="A917" s="104"/>
      <c r="B917" s="97"/>
      <c r="C917" s="17"/>
      <c r="D917" s="17"/>
      <c r="E917" s="17"/>
      <c r="F917" s="13"/>
      <c r="G917" s="88"/>
      <c r="H917" s="88"/>
      <c r="I917" s="101"/>
      <c r="J917" s="101" t="s">
        <v>149</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25">
      <c r="A918" s="104"/>
      <c r="B918" s="97"/>
      <c r="C918" s="17"/>
      <c r="D918" s="17"/>
      <c r="E918" s="17"/>
      <c r="F918" s="13"/>
      <c r="G918" s="88"/>
      <c r="H918" s="88"/>
      <c r="I918" s="101"/>
      <c r="J918" s="101" t="s">
        <v>150</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25">
      <c r="A919" s="104"/>
      <c r="B919" s="97"/>
      <c r="C919" s="17"/>
      <c r="D919" s="17"/>
      <c r="E919" s="17"/>
      <c r="F919" s="13"/>
      <c r="G919" s="88"/>
      <c r="H919" s="88"/>
      <c r="I919" s="101" t="s">
        <v>814</v>
      </c>
      <c r="J919" s="101" t="s">
        <v>398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25">
      <c r="A920" s="104"/>
      <c r="B920" s="97"/>
      <c r="C920" s="17"/>
      <c r="D920" s="17"/>
      <c r="E920" s="17"/>
      <c r="F920" s="13"/>
      <c r="G920" s="88"/>
      <c r="H920" s="88"/>
      <c r="I920" s="101"/>
      <c r="J920" s="101" t="s">
        <v>142</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25">
      <c r="A921" s="104"/>
      <c r="B921" s="97"/>
      <c r="C921" s="17"/>
      <c r="D921" s="17"/>
      <c r="E921" s="17"/>
      <c r="F921" s="13"/>
      <c r="G921" s="88"/>
      <c r="H921" s="88"/>
      <c r="I921" s="101"/>
      <c r="J921" s="101" t="s">
        <v>143</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25">
      <c r="A922" s="104"/>
      <c r="B922" s="97"/>
      <c r="C922" s="17"/>
      <c r="D922" s="17"/>
      <c r="E922" s="17"/>
      <c r="F922" s="13"/>
      <c r="G922" s="88"/>
      <c r="H922" s="88"/>
      <c r="I922" s="101"/>
      <c r="J922" s="101" t="s">
        <v>144</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25">
      <c r="A923" s="104"/>
      <c r="B923" s="97"/>
      <c r="C923" s="17"/>
      <c r="D923" s="17"/>
      <c r="E923" s="17"/>
      <c r="F923" s="13"/>
      <c r="G923" s="88"/>
      <c r="H923" s="88"/>
      <c r="I923" s="101"/>
      <c r="J923" s="101" t="s">
        <v>145</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25">
      <c r="A924" s="104"/>
      <c r="B924" s="97"/>
      <c r="C924" s="17"/>
      <c r="D924" s="17"/>
      <c r="E924" s="17"/>
      <c r="F924" s="13"/>
      <c r="G924" s="88"/>
      <c r="H924" s="88"/>
      <c r="I924" s="101"/>
      <c r="J924" s="101" t="s">
        <v>146</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25">
      <c r="A925" s="104"/>
      <c r="B925" s="97"/>
      <c r="C925" s="17"/>
      <c r="D925" s="17"/>
      <c r="E925" s="17"/>
      <c r="F925" s="13"/>
      <c r="G925" s="88"/>
      <c r="H925" s="88"/>
      <c r="I925" s="101"/>
      <c r="J925" s="101" t="s">
        <v>147</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25">
      <c r="A926" s="104"/>
      <c r="B926" s="97"/>
      <c r="C926" s="17"/>
      <c r="D926" s="17"/>
      <c r="E926" s="17"/>
      <c r="F926" s="13"/>
      <c r="G926" s="88"/>
      <c r="H926" s="88"/>
      <c r="I926" s="101"/>
      <c r="J926" s="101" t="s">
        <v>148</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25">
      <c r="A927" s="104"/>
      <c r="B927" s="97"/>
      <c r="C927" s="17"/>
      <c r="D927" s="17"/>
      <c r="E927" s="17"/>
      <c r="F927" s="13"/>
      <c r="G927" s="88"/>
      <c r="H927" s="88"/>
      <c r="I927" s="101"/>
      <c r="J927" s="101" t="s">
        <v>149</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25">
      <c r="A928" s="104"/>
      <c r="B928" s="97"/>
      <c r="C928" s="17"/>
      <c r="D928" s="17"/>
      <c r="E928" s="17"/>
      <c r="F928" s="13"/>
      <c r="G928" s="88"/>
      <c r="H928" s="88"/>
      <c r="I928" s="101"/>
      <c r="J928" s="101" t="s">
        <v>150</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25">
      <c r="A929" s="104"/>
      <c r="B929" s="97"/>
      <c r="C929" s="17"/>
      <c r="D929" s="17"/>
      <c r="E929" s="17"/>
      <c r="F929" s="13"/>
      <c r="G929" s="88"/>
      <c r="H929" s="88"/>
      <c r="I929" s="101" t="s">
        <v>815</v>
      </c>
      <c r="J929" s="101" t="s">
        <v>398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25">
      <c r="A930" s="104"/>
      <c r="B930" s="97"/>
      <c r="C930" s="17"/>
      <c r="D930" s="17"/>
      <c r="E930" s="17"/>
      <c r="F930" s="13"/>
      <c r="G930" s="88"/>
      <c r="H930" s="88"/>
      <c r="I930" s="101"/>
      <c r="J930" s="101" t="s">
        <v>142</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25">
      <c r="A931" s="104"/>
      <c r="B931" s="97"/>
      <c r="C931" s="17"/>
      <c r="D931" s="17"/>
      <c r="E931" s="17"/>
      <c r="F931" s="13"/>
      <c r="G931" s="88"/>
      <c r="H931" s="88"/>
      <c r="I931" s="101"/>
      <c r="J931" s="101" t="s">
        <v>143</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25">
      <c r="A932" s="104"/>
      <c r="B932" s="97"/>
      <c r="C932" s="17"/>
      <c r="D932" s="17"/>
      <c r="E932" s="17"/>
      <c r="F932" s="13"/>
      <c r="G932" s="88"/>
      <c r="H932" s="88"/>
      <c r="I932" s="101"/>
      <c r="J932" s="101" t="s">
        <v>144</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25">
      <c r="A933" s="104"/>
      <c r="B933" s="97"/>
      <c r="C933" s="17"/>
      <c r="D933" s="17"/>
      <c r="E933" s="17"/>
      <c r="F933" s="13"/>
      <c r="G933" s="88"/>
      <c r="H933" s="88"/>
      <c r="I933" s="101"/>
      <c r="J933" s="101" t="s">
        <v>145</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25">
      <c r="A934" s="104"/>
      <c r="B934" s="97"/>
      <c r="C934" s="17"/>
      <c r="D934" s="17"/>
      <c r="E934" s="17"/>
      <c r="F934" s="13"/>
      <c r="G934" s="88"/>
      <c r="H934" s="88"/>
      <c r="I934" s="101"/>
      <c r="J934" s="101" t="s">
        <v>146</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25">
      <c r="A935" s="104"/>
      <c r="B935" s="97"/>
      <c r="C935" s="17"/>
      <c r="D935" s="17"/>
      <c r="E935" s="17"/>
      <c r="F935" s="13"/>
      <c r="G935" s="88"/>
      <c r="H935" s="88"/>
      <c r="I935" s="101"/>
      <c r="J935" s="101" t="s">
        <v>147</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25">
      <c r="A936" s="104"/>
      <c r="B936" s="97"/>
      <c r="C936" s="17"/>
      <c r="D936" s="17"/>
      <c r="E936" s="17"/>
      <c r="F936" s="13"/>
      <c r="G936" s="88"/>
      <c r="H936" s="88"/>
      <c r="I936" s="101"/>
      <c r="J936" s="101" t="s">
        <v>148</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25">
      <c r="A937" s="104"/>
      <c r="B937" s="97"/>
      <c r="C937" s="17"/>
      <c r="D937" s="17"/>
      <c r="E937" s="17"/>
      <c r="F937" s="13"/>
      <c r="G937" s="88"/>
      <c r="H937" s="88"/>
      <c r="I937" s="101"/>
      <c r="J937" s="101" t="s">
        <v>149</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25">
      <c r="A938" s="104"/>
      <c r="B938" s="97"/>
      <c r="C938" s="17"/>
      <c r="D938" s="17"/>
      <c r="E938" s="17"/>
      <c r="F938" s="13"/>
      <c r="G938" s="88"/>
      <c r="H938" s="88"/>
      <c r="I938" s="101"/>
      <c r="J938" s="101" t="s">
        <v>150</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25">
      <c r="A939" s="104"/>
      <c r="B939" s="97"/>
      <c r="C939" s="17"/>
      <c r="D939" s="17"/>
      <c r="E939" s="17"/>
      <c r="F939" s="13"/>
      <c r="G939" s="88"/>
      <c r="H939" s="88"/>
      <c r="I939" s="101" t="s">
        <v>816</v>
      </c>
      <c r="J939" s="101" t="s">
        <v>398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25">
      <c r="A940" s="104"/>
      <c r="B940" s="97"/>
      <c r="C940" s="17"/>
      <c r="D940" s="17"/>
      <c r="E940" s="17"/>
      <c r="F940" s="13"/>
      <c r="G940" s="88"/>
      <c r="H940" s="88"/>
      <c r="I940" s="101"/>
      <c r="J940" s="101" t="s">
        <v>142</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25">
      <c r="A941" s="104"/>
      <c r="B941" s="97"/>
      <c r="C941" s="17"/>
      <c r="D941" s="17"/>
      <c r="E941" s="17"/>
      <c r="F941" s="13"/>
      <c r="G941" s="88"/>
      <c r="H941" s="88"/>
      <c r="I941" s="101"/>
      <c r="J941" s="101" t="s">
        <v>143</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25">
      <c r="A942" s="104"/>
      <c r="B942" s="97"/>
      <c r="C942" s="17"/>
      <c r="D942" s="17"/>
      <c r="E942" s="17"/>
      <c r="F942" s="13"/>
      <c r="G942" s="88"/>
      <c r="H942" s="88"/>
      <c r="I942" s="101"/>
      <c r="J942" s="101" t="s">
        <v>144</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25">
      <c r="A943" s="104"/>
      <c r="B943" s="97"/>
      <c r="C943" s="17"/>
      <c r="D943" s="17"/>
      <c r="E943" s="17"/>
      <c r="F943" s="13"/>
      <c r="G943" s="88"/>
      <c r="H943" s="88"/>
      <c r="I943" s="101"/>
      <c r="J943" s="101" t="s">
        <v>145</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25">
      <c r="A944" s="104"/>
      <c r="B944" s="97"/>
      <c r="C944" s="17"/>
      <c r="D944" s="17"/>
      <c r="E944" s="17"/>
      <c r="F944" s="13"/>
      <c r="G944" s="88"/>
      <c r="H944" s="88"/>
      <c r="I944" s="101"/>
      <c r="J944" s="101" t="s">
        <v>146</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25">
      <c r="A945" s="104"/>
      <c r="B945" s="97"/>
      <c r="C945" s="17"/>
      <c r="D945" s="17"/>
      <c r="E945" s="17"/>
      <c r="F945" s="13"/>
      <c r="G945" s="88"/>
      <c r="H945" s="88"/>
      <c r="I945" s="101"/>
      <c r="J945" s="101" t="s">
        <v>147</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25">
      <c r="A946" s="104"/>
      <c r="B946" s="97"/>
      <c r="C946" s="17"/>
      <c r="D946" s="17"/>
      <c r="E946" s="17"/>
      <c r="F946" s="13"/>
      <c r="G946" s="88"/>
      <c r="H946" s="88"/>
      <c r="I946" s="101"/>
      <c r="J946" s="101" t="s">
        <v>148</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25">
      <c r="A947" s="104"/>
      <c r="B947" s="97"/>
      <c r="C947" s="17"/>
      <c r="D947" s="17"/>
      <c r="E947" s="17"/>
      <c r="F947" s="13"/>
      <c r="G947" s="88"/>
      <c r="H947" s="88"/>
      <c r="I947" s="101"/>
      <c r="J947" s="101" t="s">
        <v>149</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25">
      <c r="A948" s="104"/>
      <c r="B948" s="97"/>
      <c r="C948" s="17"/>
      <c r="D948" s="17"/>
      <c r="E948" s="17"/>
      <c r="F948" s="13"/>
      <c r="G948" s="88"/>
      <c r="H948" s="88"/>
      <c r="I948" s="101"/>
      <c r="J948" s="101" t="s">
        <v>150</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25">
      <c r="A949" s="104"/>
      <c r="B949" s="97"/>
      <c r="C949" s="17"/>
      <c r="D949" s="17"/>
      <c r="E949" s="17"/>
      <c r="F949" s="13"/>
      <c r="G949" s="88"/>
      <c r="H949" s="88"/>
      <c r="I949" s="101" t="s">
        <v>817</v>
      </c>
      <c r="J949" s="101" t="s">
        <v>398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25">
      <c r="A950" s="104"/>
      <c r="B950" s="97"/>
      <c r="C950" s="17"/>
      <c r="D950" s="17"/>
      <c r="E950" s="17"/>
      <c r="F950" s="13"/>
      <c r="G950" s="88"/>
      <c r="H950" s="88"/>
      <c r="I950" s="101"/>
      <c r="J950" s="101" t="s">
        <v>142</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25">
      <c r="A951" s="104"/>
      <c r="B951" s="97"/>
      <c r="C951" s="17"/>
      <c r="D951" s="17"/>
      <c r="E951" s="17"/>
      <c r="F951" s="13"/>
      <c r="G951" s="88"/>
      <c r="H951" s="88"/>
      <c r="I951" s="101"/>
      <c r="J951" s="101" t="s">
        <v>143</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25">
      <c r="A952" s="104"/>
      <c r="B952" s="97"/>
      <c r="C952" s="17"/>
      <c r="D952" s="17"/>
      <c r="E952" s="17"/>
      <c r="F952" s="13"/>
      <c r="G952" s="88"/>
      <c r="H952" s="88"/>
      <c r="I952" s="101"/>
      <c r="J952" s="101" t="s">
        <v>144</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25">
      <c r="A953" s="104"/>
      <c r="B953" s="97"/>
      <c r="C953" s="17"/>
      <c r="D953" s="17"/>
      <c r="E953" s="17"/>
      <c r="F953" s="13"/>
      <c r="G953" s="88"/>
      <c r="H953" s="88"/>
      <c r="I953" s="101"/>
      <c r="J953" s="101" t="s">
        <v>145</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25">
      <c r="A954" s="104"/>
      <c r="B954" s="97"/>
      <c r="C954" s="17"/>
      <c r="D954" s="17"/>
      <c r="E954" s="17"/>
      <c r="F954" s="13"/>
      <c r="G954" s="88"/>
      <c r="H954" s="88"/>
      <c r="I954" s="101"/>
      <c r="J954" s="101" t="s">
        <v>146</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25">
      <c r="A955" s="104"/>
      <c r="B955" s="97"/>
      <c r="C955" s="17"/>
      <c r="D955" s="17"/>
      <c r="E955" s="17"/>
      <c r="F955" s="13"/>
      <c r="G955" s="88"/>
      <c r="H955" s="88"/>
      <c r="I955" s="101"/>
      <c r="J955" s="101" t="s">
        <v>147</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25">
      <c r="A956" s="104"/>
      <c r="B956" s="97"/>
      <c r="C956" s="17"/>
      <c r="D956" s="17"/>
      <c r="E956" s="17"/>
      <c r="F956" s="13"/>
      <c r="G956" s="88"/>
      <c r="H956" s="88"/>
      <c r="I956" s="101"/>
      <c r="J956" s="101" t="s">
        <v>148</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25">
      <c r="A957" s="104"/>
      <c r="B957" s="97"/>
      <c r="C957" s="17"/>
      <c r="D957" s="17"/>
      <c r="E957" s="17"/>
      <c r="F957" s="13"/>
      <c r="G957" s="88"/>
      <c r="H957" s="88"/>
      <c r="I957" s="101"/>
      <c r="J957" s="101" t="s">
        <v>149</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25">
      <c r="A958" s="104"/>
      <c r="B958" s="97"/>
      <c r="C958" s="17"/>
      <c r="D958" s="17"/>
      <c r="E958" s="17"/>
      <c r="F958" s="13"/>
      <c r="G958" s="88"/>
      <c r="H958" s="88"/>
      <c r="I958" s="101"/>
      <c r="J958" s="101" t="s">
        <v>150</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25">
      <c r="A959" s="104"/>
      <c r="B959" s="97"/>
      <c r="C959" s="17"/>
      <c r="D959" s="17"/>
      <c r="E959" s="17"/>
      <c r="F959" s="13"/>
      <c r="G959" s="88"/>
      <c r="H959" s="88"/>
      <c r="I959" s="101" t="s">
        <v>818</v>
      </c>
      <c r="J959" s="101" t="s">
        <v>398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25">
      <c r="A960" s="104"/>
      <c r="B960" s="97"/>
      <c r="C960" s="17"/>
      <c r="D960" s="17"/>
      <c r="E960" s="17"/>
      <c r="F960" s="13"/>
      <c r="G960" s="88"/>
      <c r="H960" s="88"/>
      <c r="I960" s="101"/>
      <c r="J960" s="101" t="s">
        <v>142</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25">
      <c r="A961" s="104"/>
      <c r="B961" s="97"/>
      <c r="C961" s="17"/>
      <c r="D961" s="17"/>
      <c r="E961" s="17"/>
      <c r="F961" s="13"/>
      <c r="G961" s="88"/>
      <c r="H961" s="88"/>
      <c r="I961" s="101"/>
      <c r="J961" s="101" t="s">
        <v>143</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25">
      <c r="A962" s="104"/>
      <c r="B962" s="97"/>
      <c r="C962" s="17"/>
      <c r="D962" s="17"/>
      <c r="E962" s="17"/>
      <c r="F962" s="13"/>
      <c r="G962" s="88"/>
      <c r="H962" s="88"/>
      <c r="I962" s="101"/>
      <c r="J962" s="101" t="s">
        <v>144</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25">
      <c r="A963" s="104"/>
      <c r="B963" s="97"/>
      <c r="C963" s="17"/>
      <c r="D963" s="17"/>
      <c r="E963" s="17"/>
      <c r="F963" s="13"/>
      <c r="G963" s="88"/>
      <c r="H963" s="88"/>
      <c r="I963" s="101"/>
      <c r="J963" s="101" t="s">
        <v>145</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25">
      <c r="A964" s="104"/>
      <c r="B964" s="97"/>
      <c r="C964" s="17"/>
      <c r="D964" s="17"/>
      <c r="E964" s="17"/>
      <c r="F964" s="13"/>
      <c r="G964" s="88"/>
      <c r="H964" s="88"/>
      <c r="I964" s="101"/>
      <c r="J964" s="101" t="s">
        <v>146</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25">
      <c r="A965" s="104"/>
      <c r="B965" s="97"/>
      <c r="C965" s="17"/>
      <c r="D965" s="17"/>
      <c r="E965" s="17"/>
      <c r="F965" s="13"/>
      <c r="G965" s="88"/>
      <c r="H965" s="88"/>
      <c r="I965" s="101"/>
      <c r="J965" s="101" t="s">
        <v>147</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25">
      <c r="A966" s="104"/>
      <c r="B966" s="97"/>
      <c r="C966" s="17"/>
      <c r="D966" s="17"/>
      <c r="E966" s="17"/>
      <c r="F966" s="13"/>
      <c r="G966" s="88"/>
      <c r="H966" s="88"/>
      <c r="I966" s="101"/>
      <c r="J966" s="101" t="s">
        <v>148</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25">
      <c r="A967" s="104"/>
      <c r="B967" s="97"/>
      <c r="C967" s="17"/>
      <c r="D967" s="17"/>
      <c r="E967" s="17"/>
      <c r="F967" s="13"/>
      <c r="G967" s="88"/>
      <c r="H967" s="88"/>
      <c r="I967" s="101"/>
      <c r="J967" s="101" t="s">
        <v>149</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25">
      <c r="A968" s="104"/>
      <c r="B968" s="97"/>
      <c r="C968" s="17"/>
      <c r="D968" s="17"/>
      <c r="E968" s="17"/>
      <c r="F968" s="13"/>
      <c r="G968" s="88"/>
      <c r="H968" s="88"/>
      <c r="I968" s="101"/>
      <c r="J968" s="101" t="s">
        <v>150</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25">
      <c r="A969" s="104"/>
      <c r="B969" s="97"/>
      <c r="C969" s="17"/>
      <c r="D969" s="17"/>
      <c r="E969" s="17"/>
      <c r="F969" s="13"/>
      <c r="G969" s="88"/>
      <c r="H969" s="88"/>
      <c r="I969" s="101" t="s">
        <v>819</v>
      </c>
      <c r="J969" s="101" t="s">
        <v>398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25">
      <c r="A970" s="104"/>
      <c r="B970" s="97"/>
      <c r="C970" s="17"/>
      <c r="D970" s="17"/>
      <c r="E970" s="17"/>
      <c r="F970" s="13"/>
      <c r="G970" s="88"/>
      <c r="H970" s="88"/>
      <c r="I970" s="101"/>
      <c r="J970" s="101" t="s">
        <v>142</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25">
      <c r="A971" s="104"/>
      <c r="B971" s="97"/>
      <c r="C971" s="17"/>
      <c r="D971" s="17"/>
      <c r="E971" s="17"/>
      <c r="F971" s="13"/>
      <c r="G971" s="88"/>
      <c r="H971" s="88"/>
      <c r="I971" s="101"/>
      <c r="J971" s="101" t="s">
        <v>143</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25">
      <c r="A972" s="104"/>
      <c r="B972" s="97"/>
      <c r="C972" s="17"/>
      <c r="D972" s="17"/>
      <c r="E972" s="17"/>
      <c r="F972" s="13"/>
      <c r="G972" s="88"/>
      <c r="H972" s="88"/>
      <c r="I972" s="101"/>
      <c r="J972" s="101" t="s">
        <v>144</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25">
      <c r="A973" s="104"/>
      <c r="B973" s="97"/>
      <c r="C973" s="17"/>
      <c r="D973" s="17"/>
      <c r="E973" s="17"/>
      <c r="F973" s="13"/>
      <c r="G973" s="88"/>
      <c r="H973" s="88"/>
      <c r="I973" s="101"/>
      <c r="J973" s="101" t="s">
        <v>145</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25">
      <c r="A974" s="104"/>
      <c r="B974" s="97"/>
      <c r="C974" s="17"/>
      <c r="D974" s="17"/>
      <c r="E974" s="17"/>
      <c r="F974" s="13"/>
      <c r="G974" s="88"/>
      <c r="H974" s="88"/>
      <c r="I974" s="101"/>
      <c r="J974" s="101" t="s">
        <v>146</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25">
      <c r="A975" s="104"/>
      <c r="B975" s="97"/>
      <c r="C975" s="17"/>
      <c r="D975" s="17"/>
      <c r="E975" s="17"/>
      <c r="F975" s="13"/>
      <c r="G975" s="88"/>
      <c r="H975" s="88"/>
      <c r="I975" s="101"/>
      <c r="J975" s="101" t="s">
        <v>147</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25">
      <c r="A976" s="104"/>
      <c r="B976" s="97"/>
      <c r="C976" s="17"/>
      <c r="D976" s="17"/>
      <c r="E976" s="17"/>
      <c r="F976" s="13"/>
      <c r="G976" s="88"/>
      <c r="H976" s="88"/>
      <c r="I976" s="101"/>
      <c r="J976" s="101" t="s">
        <v>148</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25">
      <c r="A977" s="104"/>
      <c r="B977" s="97"/>
      <c r="C977" s="17"/>
      <c r="D977" s="17"/>
      <c r="E977" s="17"/>
      <c r="F977" s="13"/>
      <c r="G977" s="88"/>
      <c r="H977" s="88"/>
      <c r="I977" s="101"/>
      <c r="J977" s="101" t="s">
        <v>149</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25">
      <c r="A978" s="104"/>
      <c r="B978" s="97"/>
      <c r="C978" s="17"/>
      <c r="D978" s="17"/>
      <c r="E978" s="17"/>
      <c r="F978" s="13"/>
      <c r="G978" s="88"/>
      <c r="H978" s="88"/>
      <c r="I978" s="101"/>
      <c r="J978" s="101" t="s">
        <v>150</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5" outlineLevel="1" collapsed="1" x14ac:dyDescent="0.25">
      <c r="A979" s="104"/>
      <c r="B979" s="97"/>
      <c r="C979" s="12" t="s">
        <v>124</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2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0999999999999996" customHeight="1" outlineLevel="1" x14ac:dyDescent="0.2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2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126</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2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2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0999999999999996" customHeight="1" outlineLevel="1" collapsed="1" thickBot="1" x14ac:dyDescent="0.3">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0999999999999996" customHeight="1" outlineLevel="1" x14ac:dyDescent="0.2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117</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25">
      <c r="A987" s="104"/>
      <c r="B987" s="97"/>
      <c r="C987" s="12"/>
      <c r="D987" s="12">
        <v>0</v>
      </c>
      <c r="E987" s="12" t="s">
        <v>1</v>
      </c>
      <c r="F987" s="71"/>
      <c r="G987" s="72" t="s">
        <v>766</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25">
      <c r="A988" s="104"/>
      <c r="B988" s="97"/>
      <c r="C988" s="12"/>
      <c r="D988" s="12"/>
      <c r="E988" s="17"/>
      <c r="F988" s="75"/>
      <c r="G988" s="76" t="s">
        <v>770</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2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25">
      <c r="A990" s="104"/>
      <c r="B990" s="97"/>
      <c r="C990" s="17">
        <v>1</v>
      </c>
      <c r="D990" s="12"/>
      <c r="E990" s="17"/>
      <c r="F990" s="81"/>
      <c r="G990" s="82" t="s">
        <v>969</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25">
      <c r="A991" s="104"/>
      <c r="B991" s="97"/>
      <c r="C991" s="17"/>
      <c r="D991" s="17"/>
      <c r="E991" s="17"/>
      <c r="F991" s="17"/>
      <c r="G991" s="22"/>
      <c r="H991" s="22"/>
      <c r="I991" s="22"/>
      <c r="J991" s="22"/>
      <c r="K991" s="22"/>
      <c r="L991" s="22"/>
      <c r="M991" s="483" t="s">
        <v>768</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25">
      <c r="A992" s="104"/>
      <c r="B992" s="97"/>
      <c r="C992" s="17"/>
      <c r="D992" s="17"/>
      <c r="E992" s="17"/>
      <c r="F992" s="17"/>
      <c r="G992" s="17"/>
      <c r="H992" s="17"/>
      <c r="I992" s="17"/>
      <c r="J992" s="17"/>
      <c r="K992" s="17"/>
      <c r="L992" s="22"/>
      <c r="M992" s="483" t="s">
        <v>767</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25">
      <c r="A993" s="104"/>
      <c r="B993" s="97"/>
      <c r="C993" s="17"/>
      <c r="D993" s="17"/>
      <c r="E993" s="17"/>
      <c r="F993" s="17"/>
      <c r="G993" s="17"/>
      <c r="H993" s="17"/>
      <c r="I993" s="17"/>
      <c r="J993" s="17"/>
      <c r="K993" s="17"/>
      <c r="L993" s="22"/>
      <c r="M993" s="100" t="s">
        <v>938</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25">
      <c r="A994" s="104"/>
      <c r="B994" s="97"/>
      <c r="C994" s="17"/>
      <c r="D994" s="17"/>
      <c r="E994" s="17"/>
      <c r="F994" s="17"/>
      <c r="G994" s="23"/>
      <c r="H994" s="23"/>
      <c r="I994" s="23"/>
      <c r="J994" s="23"/>
      <c r="K994" s="23"/>
      <c r="L994" s="23" t="s">
        <v>223</v>
      </c>
      <c r="M994" s="100" t="s">
        <v>374</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25">
      <c r="A995" s="104"/>
      <c r="B995" s="97"/>
      <c r="C995" s="17"/>
      <c r="D995" s="17"/>
      <c r="E995" s="17"/>
      <c r="F995" s="17"/>
      <c r="G995" s="23"/>
      <c r="H995" s="23"/>
      <c r="I995" s="23"/>
      <c r="J995" s="23"/>
      <c r="K995" s="113" t="s">
        <v>164</v>
      </c>
      <c r="L995" s="113" t="s">
        <v>224</v>
      </c>
      <c r="M995" s="478" t="s">
        <v>202</v>
      </c>
      <c r="N995" s="478" t="s">
        <v>388</v>
      </c>
      <c r="O995" s="478" t="s">
        <v>387</v>
      </c>
      <c r="P995" s="478" t="s">
        <v>201</v>
      </c>
      <c r="Q995" s="23" t="s">
        <v>765</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25">
      <c r="A996" s="104"/>
      <c r="B996" s="97"/>
      <c r="C996" s="17"/>
      <c r="D996" s="17"/>
      <c r="E996" s="17"/>
      <c r="F996" s="13"/>
      <c r="G996" s="146"/>
      <c r="H996" s="147"/>
      <c r="I996" s="120"/>
      <c r="J996" s="120"/>
      <c r="K996" s="529" t="s">
        <v>400</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25">
      <c r="A997" s="104"/>
      <c r="B997" s="97"/>
      <c r="C997" s="17"/>
      <c r="D997" s="17"/>
      <c r="E997" s="17"/>
      <c r="F997" s="13"/>
      <c r="G997" s="101"/>
      <c r="H997" s="101"/>
      <c r="I997" s="88"/>
      <c r="J997" s="88"/>
      <c r="K997" s="530" t="s">
        <v>401</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25">
      <c r="A998" s="104"/>
      <c r="B998" s="97"/>
      <c r="C998" s="17"/>
      <c r="D998" s="17"/>
      <c r="E998" s="17"/>
      <c r="F998" s="13"/>
      <c r="G998" s="101"/>
      <c r="H998" s="101"/>
      <c r="I998" s="88"/>
      <c r="J998" s="88"/>
      <c r="K998" s="530" t="s">
        <v>402</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25">
      <c r="A999" s="104"/>
      <c r="B999" s="97"/>
      <c r="C999" s="17"/>
      <c r="D999" s="17"/>
      <c r="E999" s="17"/>
      <c r="F999" s="13"/>
      <c r="G999" s="101"/>
      <c r="H999" s="101"/>
      <c r="I999" s="88"/>
      <c r="J999" s="88"/>
      <c r="K999" s="530" t="s">
        <v>403</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25">
      <c r="A1000" s="104"/>
      <c r="B1000" s="97"/>
      <c r="C1000" s="17"/>
      <c r="D1000" s="17"/>
      <c r="E1000" s="17"/>
      <c r="F1000" s="13"/>
      <c r="G1000" s="101"/>
      <c r="H1000" s="101"/>
      <c r="I1000" s="88"/>
      <c r="J1000" s="88"/>
      <c r="K1000" s="530" t="s">
        <v>404</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25">
      <c r="A1001" s="104"/>
      <c r="B1001" s="97"/>
      <c r="C1001" s="17"/>
      <c r="D1001" s="17"/>
      <c r="E1001" s="17"/>
      <c r="F1001" s="13"/>
      <c r="G1001" s="101"/>
      <c r="H1001" s="101"/>
      <c r="I1001" s="88"/>
      <c r="J1001" s="88"/>
      <c r="K1001" s="530" t="s">
        <v>405</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25">
      <c r="A1002" s="104"/>
      <c r="B1002" s="97"/>
      <c r="C1002" s="17"/>
      <c r="D1002" s="17"/>
      <c r="E1002" s="17"/>
      <c r="F1002" s="13"/>
      <c r="G1002" s="101"/>
      <c r="H1002" s="101"/>
      <c r="I1002" s="93"/>
      <c r="J1002" s="93"/>
      <c r="K1002" s="530" t="s">
        <v>406</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25">
      <c r="A1003" s="104"/>
      <c r="B1003" s="97"/>
      <c r="C1003" s="17"/>
      <c r="D1003" s="17"/>
      <c r="E1003" s="17"/>
      <c r="F1003" s="13"/>
      <c r="G1003" s="101"/>
      <c r="H1003" s="101"/>
      <c r="I1003" s="93"/>
      <c r="J1003" s="93"/>
      <c r="K1003" s="530" t="s">
        <v>407</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25">
      <c r="A1004" s="104"/>
      <c r="B1004" s="97"/>
      <c r="C1004" s="17"/>
      <c r="D1004" s="17"/>
      <c r="E1004" s="17"/>
      <c r="F1004" s="13"/>
      <c r="G1004" s="101"/>
      <c r="H1004" s="101"/>
      <c r="I1004" s="93"/>
      <c r="J1004" s="93"/>
      <c r="K1004" s="530" t="s">
        <v>408</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25">
      <c r="A1005" s="104"/>
      <c r="B1005" s="97"/>
      <c r="C1005" s="17"/>
      <c r="D1005" s="17"/>
      <c r="E1005" s="17"/>
      <c r="F1005" s="13"/>
      <c r="G1005" s="124"/>
      <c r="H1005" s="124"/>
      <c r="I1005" s="123"/>
      <c r="J1005" s="123"/>
      <c r="K1005" s="531" t="s">
        <v>409</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2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25">
      <c r="A1007" s="104"/>
      <c r="B1007" s="97"/>
      <c r="C1007" s="17"/>
      <c r="D1007" s="17"/>
      <c r="E1007" s="17"/>
      <c r="F1007" s="13"/>
      <c r="G1007" s="93" t="s">
        <v>939</v>
      </c>
      <c r="H1007" s="87"/>
      <c r="I1007" s="87"/>
      <c r="J1007" s="87"/>
      <c r="K1007" s="87"/>
      <c r="L1007" s="226">
        <v>6.5</v>
      </c>
      <c r="M1007" s="87" t="s">
        <v>771</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2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0999999999999996" customHeight="1" outlineLevel="1" x14ac:dyDescent="0.25">
      <c r="A1009" s="104"/>
      <c r="B1009" s="97"/>
      <c r="C1009" s="12" t="s">
        <v>124</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2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125</v>
      </c>
      <c r="AE1010" s="41" t="s">
        <v>126</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2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2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2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2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2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2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2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2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2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2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2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08" zoomScale="80" zoomScaleNormal="80" workbookViewId="0">
      <selection activeCell="J251" sqref="J251:J253"/>
    </sheetView>
  </sheetViews>
  <sheetFormatPr defaultColWidth="8.7109375" defaultRowHeight="15" outlineLevelRow="4" outlineLevelCol="1" x14ac:dyDescent="0.25"/>
  <cols>
    <col min="1" max="1" width="4.7109375" customWidth="1"/>
    <col min="2" max="2" width="2.7109375" customWidth="1"/>
    <col min="3" max="3" width="6.42578125" customWidth="1" outlineLevel="1"/>
    <col min="4" max="4" width="1.7109375" customWidth="1"/>
    <col min="5" max="6" width="9.28515625" customWidth="1" outlineLevel="1"/>
    <col min="7" max="7" width="1.7109375" customWidth="1" outlineLevel="1"/>
    <col min="8" max="8" width="21.7109375" customWidth="1"/>
    <col min="9" max="20" width="10.28515625" customWidth="1"/>
    <col min="21" max="21" width="9.42578125" bestFit="1" customWidth="1"/>
    <col min="22" max="22" width="9.7109375" bestFit="1" customWidth="1"/>
    <col min="23" max="25" width="9.42578125" bestFit="1" customWidth="1"/>
    <col min="26" max="26" width="10.28515625" bestFit="1" customWidth="1"/>
    <col min="40" max="40" width="10.5703125" customWidth="1"/>
    <col min="41" max="41" width="9.7109375" bestFit="1" customWidth="1"/>
    <col min="42" max="42" width="9.5703125" bestFit="1" customWidth="1"/>
    <col min="43" max="43" width="1.7109375" customWidth="1"/>
    <col min="44" max="45" width="4.7109375" customWidth="1"/>
    <col min="47" max="47" width="46.28515625" customWidth="1"/>
  </cols>
  <sheetData>
    <row r="1" spans="1:47"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2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0999999999999996" customHeight="1" thickBot="1" x14ac:dyDescent="0.3">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0999999999999996" customHeight="1" outlineLevel="1" collapsed="1" x14ac:dyDescent="0.2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2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00000000000001" customHeight="1" x14ac:dyDescent="0.25">
      <c r="A6" s="249"/>
      <c r="B6" s="258"/>
      <c r="C6" s="251">
        <v>1.02</v>
      </c>
      <c r="D6" s="262"/>
      <c r="E6" s="324" t="s">
        <v>417</v>
      </c>
      <c r="F6" s="325">
        <v>2</v>
      </c>
      <c r="G6" s="263"/>
      <c r="H6" s="654" t="s">
        <v>418</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00000000000001" customHeight="1" outlineLevel="1" x14ac:dyDescent="0.25">
      <c r="A7" s="249"/>
      <c r="B7" s="258"/>
      <c r="C7" s="251">
        <f>INT($C$6)+1.02</f>
        <v>2.02</v>
      </c>
      <c r="D7" s="262"/>
      <c r="E7" s="331" t="s">
        <v>419</v>
      </c>
      <c r="F7" s="331">
        <v>1</v>
      </c>
      <c r="G7" s="267"/>
      <c r="H7" s="268" t="s">
        <v>420</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2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25">
      <c r="A9" s="249"/>
      <c r="B9" s="258"/>
      <c r="C9" s="251">
        <f>INT($C$6)+1.005</f>
        <v>2.0049999999999999</v>
      </c>
      <c r="D9" s="274" t="s">
        <v>426</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25">
      <c r="A10" s="249"/>
      <c r="B10" s="258"/>
      <c r="C10" s="251">
        <f>INT($C$6)+1</f>
        <v>2</v>
      </c>
      <c r="D10" s="274"/>
      <c r="E10" s="331"/>
      <c r="F10" s="331"/>
      <c r="G10" s="274"/>
      <c r="H10" s="277" t="s">
        <v>427</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25">
      <c r="A11" s="249"/>
      <c r="B11" s="258"/>
      <c r="C11" s="251">
        <f>INT($C$6)+1.045</f>
        <v>2.0449999999999999</v>
      </c>
      <c r="D11" s="274"/>
      <c r="E11" s="331"/>
      <c r="F11" s="331"/>
      <c r="G11" s="274"/>
      <c r="H11" s="279" t="s">
        <v>428</v>
      </c>
      <c r="I11" s="487">
        <v>44910.676203703697</v>
      </c>
      <c r="J11" s="957" t="s">
        <v>1248</v>
      </c>
      <c r="K11" s="958"/>
      <c r="L11" s="958"/>
      <c r="M11" s="958"/>
      <c r="N11" s="958"/>
      <c r="O11" s="958"/>
      <c r="P11" s="958"/>
      <c r="Q11" s="958"/>
      <c r="R11" s="958"/>
      <c r="S11" s="958"/>
      <c r="T11" s="958"/>
      <c r="U11" s="958"/>
      <c r="V11" s="958"/>
      <c r="W11" s="958"/>
      <c r="X11" s="959"/>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25">
      <c r="A12" s="249"/>
      <c r="B12" s="258"/>
      <c r="C12" s="251">
        <f>INT($C$6)+1.045</f>
        <v>2.0449999999999999</v>
      </c>
      <c r="D12" s="274"/>
      <c r="E12" s="331"/>
      <c r="F12" s="331"/>
      <c r="G12" s="274"/>
      <c r="H12" s="279" t="s">
        <v>429</v>
      </c>
      <c r="I12" s="375">
        <v>44834.838571527798</v>
      </c>
      <c r="J12" s="960" t="s">
        <v>1236</v>
      </c>
      <c r="K12" s="960"/>
      <c r="L12" s="960"/>
      <c r="M12" s="960"/>
      <c r="N12" s="960"/>
      <c r="O12" s="960"/>
      <c r="P12" s="960"/>
      <c r="Q12" s="960"/>
      <c r="R12" s="960"/>
      <c r="S12" s="960"/>
      <c r="T12" s="960"/>
      <c r="U12" s="960"/>
      <c r="V12" s="960"/>
      <c r="W12" s="960"/>
      <c r="X12" s="960"/>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0999999999999996" hidden="1" customHeight="1" outlineLevel="3" x14ac:dyDescent="0.2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430</v>
      </c>
      <c r="AR13" s="261"/>
      <c r="AS13" s="249"/>
      <c r="AT13" s="249"/>
      <c r="AU13" s="249"/>
    </row>
    <row r="14" spans="1:47" ht="5.0999999999999996" hidden="1" customHeight="1" outlineLevel="3" x14ac:dyDescent="0.25">
      <c r="A14" s="249"/>
      <c r="B14" s="258"/>
      <c r="C14" s="251">
        <f>INT($C$6)+3.005</f>
        <v>4.0049999999999999</v>
      </c>
      <c r="D14" s="274" t="s">
        <v>426</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25">
      <c r="A15" s="249"/>
      <c r="B15" s="258"/>
      <c r="C15" s="251">
        <f>INT($C$6)+3</f>
        <v>4</v>
      </c>
      <c r="D15" s="274"/>
      <c r="E15" s="331"/>
      <c r="F15" s="331"/>
      <c r="G15" s="274"/>
      <c r="H15" s="280" t="s">
        <v>431</v>
      </c>
      <c r="I15" s="281" t="s">
        <v>432</v>
      </c>
      <c r="J15" s="282">
        <v>15</v>
      </c>
      <c r="K15" s="281" t="s">
        <v>433</v>
      </c>
      <c r="L15" s="282">
        <v>8.43</v>
      </c>
      <c r="M15" s="279" t="s">
        <v>434</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25">
      <c r="A16" s="249"/>
      <c r="B16" s="258"/>
      <c r="C16" s="251">
        <f>INT($C$6)+3</f>
        <v>4</v>
      </c>
      <c r="D16" s="274"/>
      <c r="E16" s="331"/>
      <c r="F16" s="331"/>
      <c r="G16" s="274"/>
      <c r="H16" s="279" t="s">
        <v>435</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25">
      <c r="A17" s="249"/>
      <c r="B17" s="258"/>
      <c r="C17" s="251">
        <f>INT($C$6)+3</f>
        <v>4</v>
      </c>
      <c r="D17" s="274"/>
      <c r="E17" s="331"/>
      <c r="F17" s="331"/>
      <c r="G17" s="274"/>
      <c r="H17" s="279" t="s">
        <v>436</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25">
      <c r="A18" s="249"/>
      <c r="B18" s="258"/>
      <c r="C18" s="251">
        <f>INT($C$6)+3</f>
        <v>4</v>
      </c>
      <c r="D18" s="274"/>
      <c r="E18" s="331"/>
      <c r="F18" s="331"/>
      <c r="G18" s="274"/>
      <c r="H18" s="279" t="s">
        <v>437</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25">
      <c r="A19" s="249"/>
      <c r="B19" s="258"/>
      <c r="C19" s="251">
        <f>INT($C$6)+3</f>
        <v>4</v>
      </c>
      <c r="D19" s="274"/>
      <c r="E19" s="331"/>
      <c r="F19" s="331"/>
      <c r="G19" s="274"/>
      <c r="H19" s="279" t="s">
        <v>438</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0999999999999996" hidden="1" customHeight="1" outlineLevel="3" x14ac:dyDescent="0.2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430</v>
      </c>
      <c r="AR20" s="261"/>
      <c r="AS20" s="249"/>
      <c r="AT20" s="249"/>
      <c r="AU20" s="249"/>
    </row>
    <row r="21" spans="1:47" ht="5.0999999999999996" hidden="1" customHeight="1" outlineLevel="2" x14ac:dyDescent="0.2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0999999999999996" customHeight="1" outlineLevel="1" x14ac:dyDescent="0.2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126</v>
      </c>
      <c r="AS22" s="249"/>
      <c r="AT22" s="249"/>
      <c r="AU22" s="249"/>
    </row>
    <row r="23" spans="1:47" ht="5.0999999999999996" customHeight="1" x14ac:dyDescent="0.2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2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2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0999999999999996" customHeight="1" thickBot="1" x14ac:dyDescent="0.3">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0999999999999996" customHeight="1" outlineLevel="1" collapsed="1" x14ac:dyDescent="0.2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2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00000000000001" customHeight="1" x14ac:dyDescent="0.25">
      <c r="A29" s="249"/>
      <c r="B29" s="258"/>
      <c r="C29" s="251">
        <v>1.02</v>
      </c>
      <c r="D29" s="262"/>
      <c r="E29" s="324" t="s">
        <v>417</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00000000000001" customHeight="1" outlineLevel="1" x14ac:dyDescent="0.25">
      <c r="A30" s="249"/>
      <c r="B30" s="258"/>
      <c r="C30" s="251">
        <f>INT($C$29)+1.02</f>
        <v>2.02</v>
      </c>
      <c r="D30" s="262"/>
      <c r="E30" s="331" t="s">
        <v>419</v>
      </c>
      <c r="F30" s="331">
        <v>1</v>
      </c>
      <c r="G30" s="267"/>
      <c r="H30" s="268" t="s">
        <v>439</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0999999999999996" customHeight="1" outlineLevel="2" x14ac:dyDescent="0.2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2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2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2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2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25">
      <c r="A36" s="249"/>
      <c r="B36" s="258" t="s">
        <v>423</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25">
      <c r="A37" s="249"/>
      <c r="B37" s="258"/>
      <c r="C37" s="251">
        <f>INT(MAX($C$40:$C$169))+1</f>
        <v>5</v>
      </c>
      <c r="D37" s="274"/>
      <c r="E37" s="331"/>
      <c r="F37" s="331"/>
      <c r="G37" s="274"/>
      <c r="AQ37" s="274"/>
      <c r="AR37" s="261"/>
      <c r="AS37" s="249"/>
      <c r="AT37" s="249"/>
      <c r="AU37" s="249"/>
    </row>
    <row r="38" spans="1:47" hidden="1" outlineLevel="4" x14ac:dyDescent="0.25">
      <c r="A38" s="249"/>
      <c r="B38" s="258" t="s">
        <v>424</v>
      </c>
      <c r="C38" s="251">
        <f>INT(MAX($C$40:$C$169))+1</f>
        <v>5</v>
      </c>
      <c r="D38" s="274" t="s">
        <v>425</v>
      </c>
      <c r="E38" s="331"/>
      <c r="F38" s="331"/>
      <c r="G38" s="274"/>
      <c r="AQ38" s="274"/>
      <c r="AR38" s="261"/>
      <c r="AS38" s="249"/>
      <c r="AT38" s="249"/>
      <c r="AU38" s="249"/>
    </row>
    <row r="39" spans="1:47" outlineLevel="1" x14ac:dyDescent="0.25">
      <c r="A39" s="249"/>
      <c r="B39" s="258"/>
      <c r="C39" s="251">
        <f>INT($C$29)+1</f>
        <v>2</v>
      </c>
      <c r="D39" s="274"/>
      <c r="E39" s="331"/>
      <c r="F39" s="331"/>
      <c r="G39" s="274"/>
      <c r="H39" s="291" t="s">
        <v>440</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0999999999999996" customHeight="1" outlineLevel="3" x14ac:dyDescent="0.25">
      <c r="A40" s="249"/>
      <c r="B40" s="258"/>
      <c r="C40" s="251">
        <f>INT($C$29)+3.005</f>
        <v>4.0049999999999999</v>
      </c>
      <c r="D40" s="274" t="s">
        <v>426</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25">
      <c r="A41" s="249"/>
      <c r="B41" s="258"/>
      <c r="C41" s="251">
        <f>INT($C$29)+2</f>
        <v>3</v>
      </c>
      <c r="D41" s="274"/>
      <c r="E41" s="331"/>
      <c r="F41" s="331"/>
      <c r="G41" s="274"/>
      <c r="H41" s="279" t="s">
        <v>441</v>
      </c>
      <c r="I41" s="295"/>
      <c r="J41" s="296">
        <v>2</v>
      </c>
      <c r="K41" s="279"/>
      <c r="L41" s="279" t="s">
        <v>918</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25">
      <c r="A42" s="249"/>
      <c r="B42" s="258"/>
      <c r="C42" s="251">
        <f>INT($C$29)+2</f>
        <v>3</v>
      </c>
      <c r="D42" s="274"/>
      <c r="E42" s="331"/>
      <c r="F42" s="331"/>
      <c r="G42" s="274"/>
      <c r="H42" s="279" t="s">
        <v>442</v>
      </c>
      <c r="I42" s="295"/>
      <c r="J42" s="296">
        <v>0</v>
      </c>
      <c r="K42" s="279"/>
      <c r="L42" s="279" t="s">
        <v>443</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25">
      <c r="A43" s="249"/>
      <c r="B43" s="258"/>
      <c r="C43" s="251">
        <f>INT($C$29)+2</f>
        <v>3</v>
      </c>
      <c r="D43" s="274"/>
      <c r="E43" s="331"/>
      <c r="F43" s="331"/>
      <c r="G43" s="274"/>
      <c r="H43" s="279" t="s">
        <v>444</v>
      </c>
      <c r="I43" s="295" t="s">
        <v>445</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25">
      <c r="A44" s="249"/>
      <c r="B44" s="258"/>
      <c r="C44" s="251">
        <f>INT($C$29)+2</f>
        <v>3</v>
      </c>
      <c r="D44" s="274"/>
      <c r="E44" s="331"/>
      <c r="F44" s="331"/>
      <c r="G44" s="274"/>
      <c r="H44" s="279" t="s">
        <v>446</v>
      </c>
      <c r="I44" s="295" t="s">
        <v>445</v>
      </c>
      <c r="J44" s="296">
        <v>10</v>
      </c>
      <c r="K44" s="279"/>
      <c r="L44" s="279" t="s">
        <v>447</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25">
      <c r="A45" s="249"/>
      <c r="B45" s="258"/>
      <c r="C45" s="251">
        <f>INT($C$29)+3</f>
        <v>4</v>
      </c>
      <c r="D45" s="274"/>
      <c r="E45" s="331"/>
      <c r="F45" s="331"/>
      <c r="G45" s="274"/>
      <c r="H45" s="279" t="s">
        <v>448</v>
      </c>
      <c r="I45" s="295"/>
      <c r="J45" s="296">
        <v>0</v>
      </c>
      <c r="K45" s="279"/>
      <c r="L45" s="279" t="s">
        <v>449</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25">
      <c r="A46" s="249"/>
      <c r="B46" s="258"/>
      <c r="C46" s="251">
        <f>INT($C$29)+3</f>
        <v>4</v>
      </c>
      <c r="D46" s="274"/>
      <c r="E46" s="331"/>
      <c r="F46" s="331"/>
      <c r="G46" s="274"/>
      <c r="H46" s="297" t="s">
        <v>450</v>
      </c>
      <c r="I46" s="298" t="s">
        <v>451</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25">
      <c r="A47" s="249"/>
      <c r="B47" s="258"/>
      <c r="C47" s="251">
        <f>INT($C$29)+3</f>
        <v>4</v>
      </c>
      <c r="D47" s="274"/>
      <c r="E47" s="331"/>
      <c r="F47" s="331"/>
      <c r="G47" s="274"/>
      <c r="H47" s="279" t="s">
        <v>452</v>
      </c>
      <c r="I47" s="295"/>
      <c r="J47" s="296">
        <v>1.25</v>
      </c>
      <c r="K47" s="279"/>
      <c r="L47" s="279" t="s">
        <v>453</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25">
      <c r="A48" s="249"/>
      <c r="B48" s="258"/>
      <c r="C48" s="251">
        <f>INT($C$29)+3</f>
        <v>4</v>
      </c>
      <c r="D48" s="274"/>
      <c r="E48" s="331"/>
      <c r="F48" s="331"/>
      <c r="G48" s="274"/>
      <c r="H48" s="279" t="s">
        <v>454</v>
      </c>
      <c r="I48" s="295" t="s">
        <v>455</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25">
      <c r="A49" s="249"/>
      <c r="B49" s="258"/>
      <c r="C49" s="251">
        <v>4</v>
      </c>
      <c r="D49" s="274"/>
      <c r="E49" s="331"/>
      <c r="F49" s="331"/>
      <c r="G49" s="274"/>
      <c r="H49" s="279" t="s">
        <v>456</v>
      </c>
      <c r="I49" s="279"/>
      <c r="J49" s="282">
        <v>35</v>
      </c>
      <c r="K49" s="279"/>
      <c r="L49" s="279" t="s">
        <v>992</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25">
      <c r="A50" s="249"/>
      <c r="B50" s="258"/>
      <c r="C50" s="251">
        <v>4</v>
      </c>
      <c r="D50" s="274"/>
      <c r="E50" s="331"/>
      <c r="F50" s="331"/>
      <c r="G50" s="274"/>
      <c r="H50" s="279" t="s">
        <v>457</v>
      </c>
      <c r="I50" s="295" t="s">
        <v>451</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25">
      <c r="A51" s="249"/>
      <c r="B51" s="258"/>
      <c r="C51" s="251">
        <v>4</v>
      </c>
      <c r="D51" s="274"/>
      <c r="E51" s="331"/>
      <c r="F51" s="331"/>
      <c r="G51" s="274"/>
      <c r="H51" s="279" t="s">
        <v>1203</v>
      </c>
      <c r="I51" s="919" t="s">
        <v>1204</v>
      </c>
      <c r="J51" s="317">
        <v>0</v>
      </c>
      <c r="K51" s="279"/>
      <c r="L51" s="279" t="s">
        <v>1205</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2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25">
      <c r="A53" s="249"/>
      <c r="B53" s="258"/>
      <c r="C53" s="251">
        <f>INT($C$29)+3</f>
        <v>4</v>
      </c>
      <c r="D53" s="274"/>
      <c r="E53" s="331"/>
      <c r="F53" s="331"/>
      <c r="G53" s="274"/>
      <c r="H53" s="279" t="s">
        <v>458</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25">
      <c r="A54" s="249"/>
      <c r="B54" s="258"/>
      <c r="C54" s="251">
        <f>INT($C$29)+3</f>
        <v>4</v>
      </c>
      <c r="D54" s="274"/>
      <c r="E54" s="331"/>
      <c r="F54" s="331"/>
      <c r="G54" s="274"/>
      <c r="H54" s="279"/>
      <c r="I54" s="301" t="s">
        <v>459</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25">
      <c r="A55" s="249"/>
      <c r="B55" s="258"/>
      <c r="C55" s="251">
        <f>INT($C$29)+3</f>
        <v>4</v>
      </c>
      <c r="D55" s="274"/>
      <c r="E55" s="331"/>
      <c r="F55" s="331"/>
      <c r="G55" s="274"/>
      <c r="H55" s="279"/>
      <c r="I55" s="302" t="s">
        <v>460</v>
      </c>
      <c r="J55" s="302"/>
      <c r="K55" s="302" t="s">
        <v>461</v>
      </c>
      <c r="L55" s="302"/>
      <c r="M55" s="302" t="s">
        <v>462</v>
      </c>
      <c r="N55" s="302"/>
      <c r="O55" s="302" t="s">
        <v>463</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25">
      <c r="A56" s="249"/>
      <c r="B56" s="258"/>
      <c r="C56" s="251"/>
      <c r="D56" s="274"/>
      <c r="E56" s="331"/>
      <c r="F56" s="331"/>
      <c r="G56" s="274"/>
      <c r="H56" s="281" t="s">
        <v>464</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25">
      <c r="A57" s="249"/>
      <c r="B57" s="258"/>
      <c r="C57" s="251">
        <v>3</v>
      </c>
      <c r="D57" s="274"/>
      <c r="E57" s="331"/>
      <c r="F57" s="331"/>
      <c r="G57" s="274"/>
      <c r="H57" s="281" t="s">
        <v>464</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0999999999999996" customHeight="1" outlineLevel="2" x14ac:dyDescent="0.2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430</v>
      </c>
      <c r="AR58" s="261"/>
      <c r="AS58" s="249"/>
      <c r="AT58" s="249"/>
      <c r="AU58" s="249"/>
    </row>
    <row r="59" spans="1:47" outlineLevel="1" x14ac:dyDescent="0.25">
      <c r="A59" s="249"/>
      <c r="B59" s="258"/>
      <c r="C59" s="251">
        <f>INT($C$29)+1</f>
        <v>2</v>
      </c>
      <c r="D59" s="274"/>
      <c r="E59" s="331"/>
      <c r="F59" s="331"/>
      <c r="G59" s="274"/>
      <c r="H59" s="291" t="s">
        <v>465</v>
      </c>
      <c r="I59" s="292"/>
      <c r="J59" s="293"/>
      <c r="K59" s="305" t="s">
        <v>466</v>
      </c>
      <c r="L59" s="305" t="s">
        <v>467</v>
      </c>
      <c r="M59" s="306"/>
      <c r="N59" s="307"/>
      <c r="O59" s="264" t="s">
        <v>468</v>
      </c>
      <c r="P59" s="264"/>
      <c r="Q59" s="264" t="s">
        <v>469</v>
      </c>
      <c r="R59" s="264"/>
      <c r="S59" s="308" t="s">
        <v>22</v>
      </c>
      <c r="T59" s="293"/>
      <c r="U59" s="661" t="s">
        <v>470</v>
      </c>
      <c r="V59" s="264" t="s">
        <v>996</v>
      </c>
      <c r="W59" s="293"/>
      <c r="X59" s="307" t="s">
        <v>472</v>
      </c>
      <c r="Y59" s="309" t="s">
        <v>471</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7.25" outlineLevel="1" x14ac:dyDescent="0.25">
      <c r="A60" s="249"/>
      <c r="B60" s="258"/>
      <c r="C60" s="251">
        <f>INT($C$29)+1</f>
        <v>2</v>
      </c>
      <c r="D60" s="274"/>
      <c r="E60" s="331"/>
      <c r="F60" s="331"/>
      <c r="G60" s="274"/>
      <c r="H60" s="308" t="s">
        <v>473</v>
      </c>
      <c r="I60" s="308" t="s">
        <v>474</v>
      </c>
      <c r="J60" s="307"/>
      <c r="K60" s="305"/>
      <c r="L60" s="305" t="s">
        <v>475</v>
      </c>
      <c r="M60" s="306"/>
      <c r="N60" s="307"/>
      <c r="O60" s="308" t="s">
        <v>477</v>
      </c>
      <c r="P60" s="308" t="s">
        <v>478</v>
      </c>
      <c r="Q60" s="308" t="s">
        <v>477</v>
      </c>
      <c r="R60" s="308" t="s">
        <v>478</v>
      </c>
      <c r="S60" s="308" t="s">
        <v>476</v>
      </c>
      <c r="T60" s="307" t="s">
        <v>479</v>
      </c>
      <c r="U60" s="307" t="s">
        <v>480</v>
      </c>
      <c r="V60" s="308" t="s">
        <v>997</v>
      </c>
      <c r="W60" s="307"/>
      <c r="X60" s="307" t="s">
        <v>481</v>
      </c>
      <c r="Y60" s="595" t="s">
        <v>460</v>
      </c>
      <c r="Z60" s="595"/>
      <c r="AA60" s="595"/>
      <c r="AB60" s="595" t="s">
        <v>461</v>
      </c>
      <c r="AC60" s="595"/>
      <c r="AD60" s="595"/>
      <c r="AE60" s="595" t="s">
        <v>463</v>
      </c>
      <c r="AF60" s="595"/>
      <c r="AG60" s="309"/>
      <c r="AH60" s="307"/>
      <c r="AI60" s="307"/>
      <c r="AJ60" s="307"/>
      <c r="AK60" s="307"/>
      <c r="AL60" s="307"/>
      <c r="AM60" s="307"/>
      <c r="AN60" s="307"/>
      <c r="AO60" s="307"/>
      <c r="AP60" s="307"/>
      <c r="AQ60" s="274"/>
      <c r="AR60" s="261"/>
      <c r="AS60" s="249"/>
      <c r="AT60" s="249"/>
      <c r="AU60" s="249"/>
    </row>
    <row r="61" spans="1:47" ht="5.0999999999999996" customHeight="1" outlineLevel="3" x14ac:dyDescent="0.25">
      <c r="A61" s="249"/>
      <c r="B61" s="258"/>
      <c r="C61" s="251">
        <f>INT($C$29)+3.005</f>
        <v>4.0049999999999999</v>
      </c>
      <c r="D61" s="274" t="s">
        <v>426</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2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764</v>
      </c>
      <c r="Y62" s="279"/>
      <c r="Z62" s="279"/>
      <c r="AA62" s="279"/>
      <c r="AB62" s="279"/>
      <c r="AC62" s="279"/>
      <c r="AD62" s="279"/>
      <c r="AE62" s="279"/>
      <c r="AF62" s="279"/>
      <c r="AG62" s="279"/>
      <c r="AH62" s="279" t="s">
        <v>1216</v>
      </c>
      <c r="AI62" s="279"/>
      <c r="AJ62" s="279">
        <f>COUNT($J$65:$J$74)</f>
        <v>10</v>
      </c>
      <c r="AK62" s="279"/>
      <c r="AL62" s="279"/>
      <c r="AM62" s="279"/>
      <c r="AN62" s="279"/>
      <c r="AO62" s="279"/>
      <c r="AP62" s="279"/>
      <c r="AQ62" s="274"/>
      <c r="AR62" s="261"/>
      <c r="AS62" s="249"/>
      <c r="AT62" s="249"/>
      <c r="AU62" s="249"/>
    </row>
    <row r="63" spans="1:47" outlineLevel="2" x14ac:dyDescent="0.2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763</v>
      </c>
      <c r="Z63" s="301"/>
      <c r="AA63" s="301"/>
      <c r="AB63" s="301"/>
      <c r="AC63" s="301"/>
      <c r="AD63" s="473"/>
      <c r="AE63" s="366"/>
      <c r="AF63" s="279"/>
      <c r="AG63" s="279"/>
      <c r="AH63" s="295"/>
      <c r="AI63" s="301" t="s">
        <v>1217</v>
      </c>
      <c r="AJ63" s="301"/>
      <c r="AK63" s="295"/>
      <c r="AL63" s="295"/>
      <c r="AM63" s="295"/>
      <c r="AN63" s="301" t="s">
        <v>1218</v>
      </c>
      <c r="AO63" s="301"/>
      <c r="AP63" s="301"/>
      <c r="AQ63" s="274"/>
      <c r="AR63" s="261"/>
      <c r="AS63" s="249"/>
      <c r="AT63" s="249"/>
      <c r="AU63" s="249"/>
    </row>
    <row r="64" spans="1:47" ht="45" customHeight="1" outlineLevel="2" x14ac:dyDescent="0.25">
      <c r="A64" s="249"/>
      <c r="B64" s="258"/>
      <c r="C64" s="251">
        <f>INT($C$29)+2</f>
        <v>3</v>
      </c>
      <c r="D64" s="274"/>
      <c r="E64" s="925" t="s">
        <v>1228</v>
      </c>
      <c r="F64" s="925" t="s">
        <v>1229</v>
      </c>
      <c r="G64" s="274"/>
      <c r="H64" s="279"/>
      <c r="I64" s="295" t="s">
        <v>474</v>
      </c>
      <c r="J64" s="295" t="s">
        <v>164</v>
      </c>
      <c r="K64" s="295" t="s">
        <v>163</v>
      </c>
      <c r="L64" s="295" t="s">
        <v>467</v>
      </c>
      <c r="M64" s="279"/>
      <c r="N64" s="537" t="s">
        <v>848</v>
      </c>
      <c r="O64" s="758" t="s">
        <v>847</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1219</v>
      </c>
      <c r="AI64" s="295" t="s">
        <v>1220</v>
      </c>
      <c r="AJ64" s="295" t="s">
        <v>1221</v>
      </c>
      <c r="AK64" s="537" t="s">
        <v>1222</v>
      </c>
      <c r="AL64" s="537" t="s">
        <v>1223</v>
      </c>
      <c r="AM64" s="537" t="s">
        <v>1224</v>
      </c>
      <c r="AN64" s="537" t="s">
        <v>1225</v>
      </c>
      <c r="AO64" s="537" t="s">
        <v>1226</v>
      </c>
      <c r="AP64" s="537" t="s">
        <v>1227</v>
      </c>
      <c r="AQ64" s="274"/>
      <c r="AR64" s="261"/>
      <c r="AS64" s="249"/>
      <c r="AT64" s="249"/>
      <c r="AU64" s="249"/>
    </row>
    <row r="65" spans="1:47" outlineLevel="2" x14ac:dyDescent="0.25">
      <c r="A65" s="249"/>
      <c r="B65" s="258"/>
      <c r="C65" s="251">
        <f>INT($C$29)+2</f>
        <v>3</v>
      </c>
      <c r="D65" s="274"/>
      <c r="E65" s="331">
        <v>-1</v>
      </c>
      <c r="F65" s="926">
        <f>$K65+364*($K65&lt;$AN65)</f>
        <v>43595</v>
      </c>
      <c r="G65" s="274"/>
      <c r="H65" s="295"/>
      <c r="I65" s="295" t="s">
        <v>844</v>
      </c>
      <c r="J65" s="295">
        <v>0</v>
      </c>
      <c r="K65" s="485">
        <f>INDEX(Periods!$F$21:$O$30,J65+1,$E65+2)</f>
        <v>43595</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Early</v>
      </c>
      <c r="AL65" s="279">
        <f>IF($AK65="Early",$F65-$AN65,IF($AK65="Late",$F65-$AO65,$F65-$AP65))</f>
        <v>0</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25">
      <c r="A66" s="249"/>
      <c r="B66" s="258"/>
      <c r="C66" s="251">
        <f t="shared" ref="C66:C74" si="3">INT($C$29)+2</f>
        <v>3</v>
      </c>
      <c r="D66" s="274"/>
      <c r="E66" s="331">
        <v>-1</v>
      </c>
      <c r="F66" s="926">
        <f t="shared" ref="F66:F129" si="4">$K66+364*($K66&lt;$AN66)</f>
        <v>43609</v>
      </c>
      <c r="G66" s="274"/>
      <c r="H66" s="295"/>
      <c r="I66" s="295"/>
      <c r="J66" s="295">
        <v>1</v>
      </c>
      <c r="K66" s="485">
        <f>INDEX(Periods!$F$21:$O$30,J66+1,$E66+2)</f>
        <v>43609</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14</v>
      </c>
      <c r="AM66" s="279">
        <f t="shared" ref="AM66:AM74" si="7">1+$J66*($AK66&lt;&gt;$AK65)</f>
        <v>1</v>
      </c>
      <c r="AN66" s="351">
        <f t="shared" si="2"/>
        <v>43595</v>
      </c>
      <c r="AO66" s="351">
        <f>AO65</f>
        <v>43665</v>
      </c>
      <c r="AP66" s="927">
        <f>INDEX(Periods!$F$21:$O$31,INDEX(Annual!EndGS,1,$E66+2)+2,$E66+2)</f>
        <v>43749</v>
      </c>
      <c r="AQ66" s="274"/>
      <c r="AR66" s="261"/>
      <c r="AS66" s="249"/>
      <c r="AT66" s="249"/>
      <c r="AU66" s="249"/>
    </row>
    <row r="67" spans="1:47" outlineLevel="2" x14ac:dyDescent="0.25">
      <c r="A67" s="249"/>
      <c r="B67" s="258"/>
      <c r="C67" s="251">
        <f t="shared" si="3"/>
        <v>3</v>
      </c>
      <c r="D67" s="274"/>
      <c r="E67" s="331">
        <v>-1</v>
      </c>
      <c r="F67" s="926">
        <f t="shared" si="4"/>
        <v>43630</v>
      </c>
      <c r="G67" s="274"/>
      <c r="H67" s="295"/>
      <c r="I67" s="295"/>
      <c r="J67" s="295">
        <v>2</v>
      </c>
      <c r="K67" s="485">
        <f>INDEX(Periods!$F$21:$O$30,J67+1,$E67+2)</f>
        <v>43630</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35</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25">
      <c r="A68" s="249"/>
      <c r="B68" s="258"/>
      <c r="C68" s="251">
        <f t="shared" si="3"/>
        <v>3</v>
      </c>
      <c r="D68" s="274"/>
      <c r="E68" s="331">
        <v>-1</v>
      </c>
      <c r="F68" s="926">
        <f t="shared" si="4"/>
        <v>43665</v>
      </c>
      <c r="G68" s="274"/>
      <c r="H68" s="295"/>
      <c r="I68" s="295"/>
      <c r="J68" s="295">
        <v>3</v>
      </c>
      <c r="K68" s="485">
        <f>INDEX(Periods!$F$21:$O$30,J68+1,$E68+2)</f>
        <v>43665</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Late</v>
      </c>
      <c r="AL68" s="279">
        <f t="shared" si="6"/>
        <v>0</v>
      </c>
      <c r="AM68" s="279">
        <f t="shared" si="7"/>
        <v>4</v>
      </c>
      <c r="AN68" s="351">
        <f t="shared" si="2"/>
        <v>43595</v>
      </c>
      <c r="AO68" s="351">
        <f t="shared" si="8"/>
        <v>43665</v>
      </c>
      <c r="AP68" s="927">
        <f>INDEX(Periods!$F$21:$O$31,INDEX(Annual!EndGS,1,$E68+2)+2,$E68+2)</f>
        <v>43749</v>
      </c>
      <c r="AQ68" s="274"/>
      <c r="AR68" s="261"/>
      <c r="AS68" s="249"/>
      <c r="AT68" s="249"/>
      <c r="AU68" s="249"/>
    </row>
    <row r="69" spans="1:47" outlineLevel="2" x14ac:dyDescent="0.25">
      <c r="A69" s="249"/>
      <c r="B69" s="258"/>
      <c r="C69" s="251">
        <f t="shared" si="3"/>
        <v>3</v>
      </c>
      <c r="D69" s="274"/>
      <c r="E69" s="331">
        <v>-1</v>
      </c>
      <c r="F69" s="926">
        <f t="shared" si="4"/>
        <v>43721</v>
      </c>
      <c r="G69" s="274"/>
      <c r="H69" s="295"/>
      <c r="I69" s="295"/>
      <c r="J69" s="295">
        <v>4</v>
      </c>
      <c r="K69" s="485">
        <f>INDEX(Periods!$F$21:$O$30,J69+1,$E69+2)</f>
        <v>43721</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56</v>
      </c>
      <c r="AM69" s="279">
        <f t="shared" si="7"/>
        <v>1</v>
      </c>
      <c r="AN69" s="351">
        <f t="shared" si="2"/>
        <v>43595</v>
      </c>
      <c r="AO69" s="351">
        <f t="shared" si="8"/>
        <v>43665</v>
      </c>
      <c r="AP69" s="927">
        <f>INDEX(Periods!$F$21:$O$31,INDEX(Annual!EndGS,1,$E69+2)+2,$E69+2)</f>
        <v>43749</v>
      </c>
      <c r="AQ69" s="274"/>
      <c r="AR69" s="261"/>
      <c r="AS69" s="249"/>
      <c r="AT69" s="249"/>
      <c r="AU69" s="249"/>
    </row>
    <row r="70" spans="1:47" outlineLevel="2" x14ac:dyDescent="0.25">
      <c r="A70" s="249"/>
      <c r="B70" s="258"/>
      <c r="C70" s="251">
        <f t="shared" si="3"/>
        <v>3</v>
      </c>
      <c r="D70" s="274"/>
      <c r="E70" s="331">
        <v>-1</v>
      </c>
      <c r="F70" s="926">
        <f t="shared" si="4"/>
        <v>43749</v>
      </c>
      <c r="G70" s="274"/>
      <c r="H70" s="295"/>
      <c r="I70" s="295"/>
      <c r="J70" s="295">
        <v>5</v>
      </c>
      <c r="K70" s="485">
        <f>INDEX(Periods!$F$21:$O$30,J70+1,$E70+2)</f>
        <v>43749</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Dry</v>
      </c>
      <c r="AL70" s="279">
        <f t="shared" si="6"/>
        <v>0</v>
      </c>
      <c r="AM70" s="279">
        <f t="shared" si="7"/>
        <v>6</v>
      </c>
      <c r="AN70" s="351">
        <f t="shared" si="2"/>
        <v>43595</v>
      </c>
      <c r="AO70" s="351">
        <f t="shared" si="8"/>
        <v>43665</v>
      </c>
      <c r="AP70" s="927">
        <f>INDEX(Periods!$F$21:$O$31,INDEX(Annual!EndGS,1,$E70+2)+2,$E70+2)</f>
        <v>43749</v>
      </c>
      <c r="AQ70" s="274"/>
      <c r="AR70" s="261"/>
      <c r="AS70" s="249"/>
      <c r="AT70" s="249"/>
      <c r="AU70" s="249"/>
    </row>
    <row r="71" spans="1:47" outlineLevel="2" x14ac:dyDescent="0.25">
      <c r="A71" s="249"/>
      <c r="B71" s="258"/>
      <c r="C71" s="251">
        <f t="shared" si="3"/>
        <v>3</v>
      </c>
      <c r="D71" s="274"/>
      <c r="E71" s="331">
        <v>-1</v>
      </c>
      <c r="F71" s="926">
        <f t="shared" si="4"/>
        <v>43770</v>
      </c>
      <c r="G71" s="274"/>
      <c r="H71" s="295"/>
      <c r="I71" s="295"/>
      <c r="J71" s="295">
        <v>6</v>
      </c>
      <c r="K71" s="485">
        <f>INDEX(Periods!$F$21:$O$30,J71+1,$E71+2)</f>
        <v>43770</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21</v>
      </c>
      <c r="AM71" s="279">
        <f t="shared" si="7"/>
        <v>1</v>
      </c>
      <c r="AN71" s="351">
        <f t="shared" si="2"/>
        <v>43595</v>
      </c>
      <c r="AO71" s="351">
        <f t="shared" si="8"/>
        <v>43665</v>
      </c>
      <c r="AP71" s="927">
        <f>INDEX(Periods!$F$21:$O$31,INDEX(Annual!EndGS,1,$E71+2)+2,$E71+2)</f>
        <v>43749</v>
      </c>
      <c r="AQ71" s="274"/>
      <c r="AR71" s="261"/>
      <c r="AS71" s="249"/>
      <c r="AT71" s="249"/>
      <c r="AU71" s="249"/>
    </row>
    <row r="72" spans="1:47" outlineLevel="2" x14ac:dyDescent="0.25">
      <c r="A72" s="249"/>
      <c r="B72" s="258"/>
      <c r="C72" s="251">
        <f t="shared" si="3"/>
        <v>3</v>
      </c>
      <c r="D72" s="274"/>
      <c r="E72" s="331">
        <v>-1</v>
      </c>
      <c r="F72" s="926">
        <f t="shared" si="4"/>
        <v>43805</v>
      </c>
      <c r="G72" s="274"/>
      <c r="H72" s="295"/>
      <c r="I72" s="295"/>
      <c r="J72" s="295">
        <v>7</v>
      </c>
      <c r="K72" s="485">
        <f>INDEX(Periods!$F$21:$O$30,J72+1,$E72+2)</f>
        <v>43805</v>
      </c>
      <c r="L72" s="486">
        <f t="shared" ca="1" si="1"/>
        <v>113</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56</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25">
      <c r="A73" s="249"/>
      <c r="B73" s="258"/>
      <c r="C73" s="251">
        <f t="shared" si="3"/>
        <v>3</v>
      </c>
      <c r="D73" s="274"/>
      <c r="E73" s="331">
        <v>-1</v>
      </c>
      <c r="F73" s="926">
        <f t="shared" si="4"/>
        <v>43918</v>
      </c>
      <c r="G73" s="274"/>
      <c r="H73" s="295"/>
      <c r="I73" s="295"/>
      <c r="J73" s="295">
        <v>8</v>
      </c>
      <c r="K73" s="485">
        <f>INDEX(Periods!$F$21:$O$30,J73+1,$E73+2)</f>
        <v>43918</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169</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25">
      <c r="A74" s="249"/>
      <c r="B74" s="258"/>
      <c r="C74" s="251">
        <f t="shared" si="3"/>
        <v>3</v>
      </c>
      <c r="D74" s="274"/>
      <c r="E74" s="331">
        <v>-1</v>
      </c>
      <c r="F74" s="926">
        <f t="shared" si="4"/>
        <v>43946</v>
      </c>
      <c r="G74" s="274"/>
      <c r="H74" s="295"/>
      <c r="I74" s="347"/>
      <c r="J74" s="347">
        <v>9</v>
      </c>
      <c r="K74" s="516">
        <f>INDEX(Periods!$F$21:$O$30,J74+1,$E74+2)</f>
        <v>43946</v>
      </c>
      <c r="L74" s="533">
        <f t="shared" ca="1" si="1"/>
        <v>14</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197</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25">
      <c r="A75" s="249"/>
      <c r="B75" s="258"/>
      <c r="C75" s="251">
        <f t="shared" ref="C75" si="9">INT($C$29)+2</f>
        <v>3</v>
      </c>
      <c r="D75" s="274"/>
      <c r="E75" s="331">
        <v>0</v>
      </c>
      <c r="F75" s="926">
        <f t="shared" si="4"/>
        <v>43572</v>
      </c>
      <c r="G75" s="274"/>
      <c r="H75" s="295"/>
      <c r="I75" s="523" t="s">
        <v>784</v>
      </c>
      <c r="J75" s="523">
        <v>0</v>
      </c>
      <c r="K75" s="524">
        <f>INDEX(Periods!$F$21:$O$30,J75+1,$E75+2)</f>
        <v>43572</v>
      </c>
      <c r="L75" s="534">
        <f t="shared" ca="1" si="1"/>
        <v>21</v>
      </c>
      <c r="M75" s="525"/>
      <c r="N75" s="526"/>
      <c r="O75" s="765" cm="1">
        <f t="array" aca="1" ref="O75" ca="1">INDEX(O$65:O$74,$AI75,1)*(1-$AH75)+INDEX(O$65:O$74,$AJ75,1)*($AH75)</f>
        <v>200</v>
      </c>
      <c r="P75" s="765" cm="1">
        <f t="array" aca="1" ref="P75" ca="1">INDEX(P$65:P$74,$AI75,1)*(1-$AH75)+INDEX(P$65:P$74,$AJ75,1)*($AH75)</f>
        <v>352</v>
      </c>
      <c r="Q75" s="766" cm="1">
        <f t="array" aca="1" ref="Q75" ca="1">INDEX(Q$65:Q$74,$AI75,1)*(1-$AH75)+INDEX(Q$65:Q$74,$AJ75,1)*($AH75)</f>
        <v>0.81</v>
      </c>
      <c r="R75" s="766" cm="1">
        <f t="array" aca="1" ref="R75" ca="1">INDEX(R$65:R$74,$AI75,1)*(1-$AH75)+INDEX(R$65:R$74,$AJ75,1)*($AH75)</f>
        <v>0.81</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v>
      </c>
      <c r="W75" s="526"/>
      <c r="X75" s="921" cm="1">
        <f t="array" aca="1" ref="X75" ca="1">INDEX(X$65:X$74,$AI75,1)*(1-$AH75)+INDEX(X$65:X$74,$AJ75,1)*($AH75)</f>
        <v>1</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v>
      </c>
      <c r="AI75" s="279">
        <f>MOD(SUMIFS($AM$65:$AM$74,$AK$65:$AK$74,$AK75,$AL$65:$AL$74,"&lt;="&amp;$AL75)-1,$AJ$62)+1</f>
        <v>1</v>
      </c>
      <c r="AJ75" s="279">
        <f t="shared" ref="AJ75:AJ76" si="10">IF(OR(INDEX($AK$65:$AK$74,$AI75,1)=INDEX($AK$65:$AK$74,MOD($AI75,AJ$62)+1,1),INDEX($AK$65:$AK$74,$AI75,1)="Early"),MOD($AI75,AJ$62)+1,$AI75)</f>
        <v>2</v>
      </c>
      <c r="AK75" s="295" t="str">
        <f t="shared" si="5"/>
        <v>Early</v>
      </c>
      <c r="AL75" s="279">
        <f t="shared" si="6"/>
        <v>0</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25">
      <c r="A76" s="249"/>
      <c r="B76" s="258"/>
      <c r="C76" s="251">
        <f t="shared" ref="C76:C129" si="11">INT($C$29)+3</f>
        <v>4</v>
      </c>
      <c r="D76" s="274"/>
      <c r="E76" s="331">
        <v>0</v>
      </c>
      <c r="F76" s="926">
        <f t="shared" si="4"/>
        <v>43593</v>
      </c>
      <c r="G76" s="274"/>
      <c r="H76" s="295"/>
      <c r="I76" s="295"/>
      <c r="J76" s="295">
        <v>1</v>
      </c>
      <c r="K76" s="485">
        <f>INDEX(Periods!$F$21:$O$30,J76+1,$E76+2)</f>
        <v>43593</v>
      </c>
      <c r="L76" s="486">
        <f t="shared" ca="1" si="1"/>
        <v>35</v>
      </c>
      <c r="M76" s="311"/>
      <c r="N76" s="279"/>
      <c r="O76" s="767" cm="1">
        <f t="array" aca="1" ref="O76" ca="1">INDEX(O$65:O$74,$AI76,1)*(1-$AH76)+INDEX(O$65:O$74,$AJ76,1)*($AH76)</f>
        <v>216.66666666666669</v>
      </c>
      <c r="P76" s="767" cm="1">
        <f t="array" aca="1" ref="P76" ca="1">INDEX(P$65:P$74,$AI76,1)*(1-$AH76)+INDEX(P$65:P$74,$AJ76,1)*($AH76)</f>
        <v>766.66666666666674</v>
      </c>
      <c r="Q76" s="768" cm="1">
        <f t="array" aca="1" ref="Q76" ca="1">INDEX(Q$65:Q$74,$AI76,1)*(1-$AH76)+INDEX(Q$65:Q$74,$AJ76,1)*($AH76)</f>
        <v>0.81000000000000016</v>
      </c>
      <c r="R76" s="768" cm="1">
        <f t="array" aca="1" ref="R76" ca="1">INDEX(R$65:R$74,$AI76,1)*(1-$AH76)+INDEX(R$65:R$74,$AJ76,1)*($AH76)</f>
        <v>0.81000000000000016</v>
      </c>
      <c r="S76" s="762" cm="1">
        <f t="array" ref="S76">INDEX([0]!i_pasture_stage_p6z,$J76+1,ROUNDDOWN((ROW($J76)-ROW($J$65))/i_p6_len,0)+1)</f>
        <v>0.74285714285714288</v>
      </c>
      <c r="T76" s="768" cm="1">
        <f t="array" aca="1" ref="T76" ca="1">INDEX(T$65:T$74,$AI76,1)*(1-$AH76)+INDEX(T$65:T$74,$AJ76,1)*($AH76)</f>
        <v>0.3</v>
      </c>
      <c r="U76" s="762" cm="1">
        <f t="array" aca="1" ref="U76" ca="1">INDEX(U$65:U$74,$AI76,1)*(1-$AH76)+INDEX(U$65:U$74,$AJ76,1)*($AH76)</f>
        <v>10</v>
      </c>
      <c r="V76" s="768" cm="1">
        <f t="array" aca="1" ref="V76" ca="1">INDEX(V$65:V$74,$AI76,1)*(1-$AH76)+INDEX(V$65:V$74,$AJ76,1)*($AH76)</f>
        <v>3.333333333333334E-2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0.33333333333333331</v>
      </c>
      <c r="AI76" s="279">
        <f t="shared" ref="AI76:AI139" si="13">MOD(SUMIFS($AM$65:$AM$74,$AK$65:$AK$74,$AK76,$AL$65:$AL$74,"&lt;="&amp;$AL76)-1,$AJ$62)+1</f>
        <v>2</v>
      </c>
      <c r="AJ76" s="279">
        <f t="shared" si="10"/>
        <v>3</v>
      </c>
      <c r="AK76" s="295" t="str">
        <f t="shared" si="5"/>
        <v>Early</v>
      </c>
      <c r="AL76" s="279">
        <f t="shared" si="6"/>
        <v>21</v>
      </c>
      <c r="AM76" s="279"/>
      <c r="AN76" s="351">
        <f t="shared" si="2"/>
        <v>43572</v>
      </c>
      <c r="AO76" s="351">
        <f t="shared" si="8"/>
        <v>43665</v>
      </c>
      <c r="AP76" s="927">
        <f>INDEX(Periods!$F$21:$O$31,INDEX(Annual!EndGS,1,$E76+2)+2,$E76+2)</f>
        <v>43753</v>
      </c>
      <c r="AQ76" s="274"/>
      <c r="AR76" s="261"/>
      <c r="AS76" s="249"/>
      <c r="AT76" s="249"/>
      <c r="AU76" s="249"/>
    </row>
    <row r="77" spans="1:47" outlineLevel="3" x14ac:dyDescent="0.25">
      <c r="A77" s="249"/>
      <c r="B77" s="258"/>
      <c r="C77" s="251">
        <f t="shared" si="11"/>
        <v>4</v>
      </c>
      <c r="D77" s="274"/>
      <c r="E77" s="331">
        <v>0</v>
      </c>
      <c r="F77" s="926">
        <f t="shared" si="4"/>
        <v>43628</v>
      </c>
      <c r="G77" s="274"/>
      <c r="H77" s="295"/>
      <c r="I77" s="295"/>
      <c r="J77" s="295">
        <v>2</v>
      </c>
      <c r="K77" s="485">
        <f>INDEX(Periods!$F$21:$O$30,J77+1,$E77+2)</f>
        <v>43628</v>
      </c>
      <c r="L77" s="486">
        <f t="shared" ca="1" si="1"/>
        <v>56</v>
      </c>
      <c r="M77" s="311"/>
      <c r="N77" s="279"/>
      <c r="O77" s="767" cm="1">
        <f t="array" aca="1" ref="O77" ca="1">INDEX(O$65:O$74,$AI77,1)*(1-$AH77)+INDEX(O$65:O$74,$AJ77,1)*($AH77)</f>
        <v>280</v>
      </c>
      <c r="P77" s="767" cm="1">
        <f t="array" aca="1" ref="P77" ca="1">INDEX(P$65:P$74,$AI77,1)*(1-$AH77)+INDEX(P$65:P$74,$AJ77,1)*($AH77)</f>
        <v>1953.6</v>
      </c>
      <c r="Q77" s="768" cm="1">
        <f t="array" aca="1" ref="Q77" ca="1">INDEX(Q$65:Q$74,$AI77,1)*(1-$AH77)+INDEX(Q$65:Q$74,$AJ77,1)*($AH77)</f>
        <v>0.80400000000000005</v>
      </c>
      <c r="R77" s="768" cm="1">
        <f t="array" aca="1" ref="R77" ca="1">INDEX(R$65:R$74,$AI77,1)*(1-$AH77)+INDEX(R$65:R$74,$AJ77,1)*($AH77)</f>
        <v>0.80400000000000005</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v>
      </c>
      <c r="AI77" s="279">
        <f t="shared" si="13"/>
        <v>3</v>
      </c>
      <c r="AJ77" s="279">
        <f>IF(OR(INDEX($AK$65:$AK$74,$AI77,1)=INDEX($AK$65:$AK$74,MOD($AI77,AJ$62)+1,1),INDEX($AK$65:$AK$74,$AI77,1)="Early"),MOD($AI77,AJ$62)+1,$AI77)</f>
        <v>4</v>
      </c>
      <c r="AK77" s="295" t="str">
        <f t="shared" si="5"/>
        <v>Early</v>
      </c>
      <c r="AL77" s="279">
        <f t="shared" si="6"/>
        <v>56</v>
      </c>
      <c r="AM77" s="279"/>
      <c r="AN77" s="351">
        <f t="shared" si="2"/>
        <v>43572</v>
      </c>
      <c r="AO77" s="351">
        <f t="shared" si="8"/>
        <v>43665</v>
      </c>
      <c r="AP77" s="927">
        <f>INDEX(Periods!$F$21:$O$31,INDEX(Annual!EndGS,1,$E77+2)+2,$E77+2)</f>
        <v>43753</v>
      </c>
      <c r="AQ77" s="274"/>
      <c r="AR77" s="261"/>
      <c r="AS77" s="249"/>
      <c r="AT77" s="249"/>
      <c r="AU77" s="249"/>
    </row>
    <row r="78" spans="1:47" outlineLevel="3" x14ac:dyDescent="0.25">
      <c r="A78" s="249"/>
      <c r="B78" s="258"/>
      <c r="C78" s="251">
        <f t="shared" si="11"/>
        <v>4</v>
      </c>
      <c r="D78" s="274"/>
      <c r="E78" s="331">
        <v>0</v>
      </c>
      <c r="F78" s="926">
        <f t="shared" si="4"/>
        <v>43684</v>
      </c>
      <c r="G78" s="274"/>
      <c r="H78" s="295"/>
      <c r="I78" s="295"/>
      <c r="J78" s="295">
        <v>3</v>
      </c>
      <c r="K78" s="485">
        <f>INDEX(Periods!$F$21:$O$30,J78+1,$E78+2)</f>
        <v>43684</v>
      </c>
      <c r="L78" s="486">
        <f t="shared" ca="1" si="1"/>
        <v>49</v>
      </c>
      <c r="M78" s="311"/>
      <c r="N78" s="279"/>
      <c r="O78" s="767" cm="1">
        <f t="array" aca="1" ref="O78" ca="1">INDEX(O$65:O$74,$AI78,1)*(1-$AH78)+INDEX(O$65:O$74,$AJ78,1)*($AH78)</f>
        <v>367.85714285714289</v>
      </c>
      <c r="P78" s="767" cm="1">
        <f t="array" aca="1" ref="P78" ca="1">INDEX(P$65:P$74,$AI78,1)*(1-$AH78)+INDEX(P$65:P$74,$AJ78,1)*($AH78)</f>
        <v>2843.4642857142858</v>
      </c>
      <c r="Q78" s="768" cm="1">
        <f t="array" aca="1" ref="Q78" ca="1">INDEX(Q$65:Q$74,$AI78,1)*(1-$AH78)+INDEX(Q$65:Q$74,$AJ78,1)*($AH78)</f>
        <v>0.78642857142857148</v>
      </c>
      <c r="R78" s="768" cm="1">
        <f t="array" aca="1" ref="R78" ca="1">INDEX(R$65:R$74,$AI78,1)*(1-$AH78)+INDEX(R$65:R$74,$AJ78,1)*($AH78)</f>
        <v>0.79321428571428576</v>
      </c>
      <c r="S78" s="762" cm="1">
        <f t="array" ref="S78">INDEX([0]!i_pasture_stage_p6z,$J78+1,ROUNDDOWN((ROW($J78)-ROW($J$65))/i_p6_len,0)+1)</f>
        <v>1</v>
      </c>
      <c r="T78" s="768" cm="1">
        <f t="array" aca="1" ref="T78" ca="1">INDEX(T$65:T$74,$AI78,1)*(1-$AH78)+INDEX(T$65:T$74,$AJ78,1)*($AH78)</f>
        <v>0.3</v>
      </c>
      <c r="U78" s="762" cm="1">
        <f t="array" aca="1" ref="U78" ca="1">INDEX(U$65:U$74,$AI78,1)*(1-$AH78)+INDEX(U$65:U$74,$AJ78,1)*($AH78)</f>
        <v>10</v>
      </c>
      <c r="V78" s="768" cm="1">
        <f t="array" aca="1" ref="V78" ca="1">INDEX(V$65:V$74,$AI78,1)*(1-$AH78)+INDEX(V$65:V$74,$AJ78,1)*($AH78)</f>
        <v>0</v>
      </c>
      <c r="W78" s="279"/>
      <c r="X78" s="922" cm="1">
        <f t="array" aca="1" ref="X78" ca="1">INDEX(X$65:X$74,$AI78,1)*(1-$AH78)+INDEX(X$65:X$74,$AJ78,1)*($AH78)</f>
        <v>0.9151785714285714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150</v>
      </c>
      <c r="AC78" s="767" cm="1">
        <f t="array" aca="1" ref="AC78" ca="1">INDEX(AC$65:AC$74,$AI78,1)*(1-$AH78)+INDEX(AC$65:AC$74,$AJ78,1)*($AH78)</f>
        <v>150</v>
      </c>
      <c r="AD78" s="767" cm="1">
        <f t="array" aca="1" ref="AD78" ca="1">INDEX(AD$65:AD$74,$AI78,1)*(1-$AH78)+INDEX(AD$65:AD$74,$AJ78,1)*($AH78)</f>
        <v>150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0.3392857142857143</v>
      </c>
      <c r="AI78" s="279">
        <f t="shared" si="13"/>
        <v>4</v>
      </c>
      <c r="AJ78" s="279">
        <f t="shared" ref="AJ78:AJ141" si="14">IF(OR(INDEX($AK$65:$AK$74,$AI78,1)=INDEX($AK$65:$AK$74,MOD($AI78,AJ$62)+1,1),INDEX($AK$65:$AK$74,$AI78,1)="Early"),MOD($AI78,AJ$62)+1,$AI78)</f>
        <v>5</v>
      </c>
      <c r="AK78" s="295" t="str">
        <f t="shared" si="5"/>
        <v>Late</v>
      </c>
      <c r="AL78" s="279">
        <f t="shared" si="6"/>
        <v>19</v>
      </c>
      <c r="AM78" s="279"/>
      <c r="AN78" s="351">
        <f t="shared" si="2"/>
        <v>43572</v>
      </c>
      <c r="AO78" s="351">
        <f t="shared" si="8"/>
        <v>43665</v>
      </c>
      <c r="AP78" s="927">
        <f>INDEX(Periods!$F$21:$O$31,INDEX(Annual!EndGS,1,$E78+2)+2,$E78+2)</f>
        <v>43753</v>
      </c>
      <c r="AQ78" s="274"/>
      <c r="AR78" s="261"/>
      <c r="AS78" s="249"/>
      <c r="AT78" s="249"/>
      <c r="AU78" s="249"/>
    </row>
    <row r="79" spans="1:47" outlineLevel="3" x14ac:dyDescent="0.25">
      <c r="A79" s="249"/>
      <c r="B79" s="258"/>
      <c r="C79" s="251">
        <f t="shared" si="11"/>
        <v>4</v>
      </c>
      <c r="D79" s="274"/>
      <c r="E79" s="331">
        <v>0</v>
      </c>
      <c r="F79" s="926">
        <f t="shared" si="4"/>
        <v>43733</v>
      </c>
      <c r="G79" s="274"/>
      <c r="H79" s="295"/>
      <c r="I79" s="295"/>
      <c r="J79" s="295">
        <v>4</v>
      </c>
      <c r="K79" s="485">
        <f>INDEX(Periods!$F$21:$O$30,J79+1,$E79+2)</f>
        <v>43733</v>
      </c>
      <c r="L79" s="486">
        <f t="shared" ca="1" si="1"/>
        <v>20</v>
      </c>
      <c r="M79" s="311"/>
      <c r="N79" s="279"/>
      <c r="O79" s="767" cm="1">
        <f t="array" aca="1" ref="O79" ca="1">INDEX(O$65:O$74,$AI79,1)*(1-$AH79)+INDEX(O$65:O$74,$AJ79,1)*($AH79)</f>
        <v>500</v>
      </c>
      <c r="P79" s="767" cm="1">
        <f t="array" aca="1" ref="P79" ca="1">INDEX(P$65:P$74,$AI79,1)*(1-$AH79)+INDEX(P$65:P$74,$AJ79,1)*($AH79)</f>
        <v>3598</v>
      </c>
      <c r="Q79" s="768" cm="1">
        <f t="array" aca="1" ref="Q79" ca="1">INDEX(Q$65:Q$74,$AI79,1)*(1-$AH79)+INDEX(Q$65:Q$74,$AJ79,1)*($AH79)</f>
        <v>0.76</v>
      </c>
      <c r="R79" s="768" cm="1">
        <f t="array" aca="1" ref="R79" ca="1">INDEX(R$65:R$74,$AI79,1)*(1-$AH79)+INDEX(R$65:R$74,$AJ79,1)*($AH79)</f>
        <v>0.78</v>
      </c>
      <c r="S79" s="762" cm="1">
        <f t="array" ref="S79">INDEX([0]!i_pasture_stage_p6z,$J79+1,ROUNDDOWN((ROW($J79)-ROW($J$65))/i_p6_len,0)+1)</f>
        <v>1</v>
      </c>
      <c r="T79" s="768" cm="1">
        <f t="array" aca="1" ref="T79" ca="1">INDEX(T$65:T$74,$AI79,1)*(1-$AH79)+INDEX(T$65:T$74,$AJ79,1)*($AH79)</f>
        <v>0.29999999999999993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0.42857142857142855</v>
      </c>
      <c r="AI79" s="279">
        <f t="shared" si="13"/>
        <v>5</v>
      </c>
      <c r="AJ79" s="279">
        <f t="shared" si="14"/>
        <v>5</v>
      </c>
      <c r="AK79" s="295" t="str">
        <f t="shared" si="5"/>
        <v>Late</v>
      </c>
      <c r="AL79" s="279">
        <f t="shared" si="6"/>
        <v>68</v>
      </c>
      <c r="AM79" s="279"/>
      <c r="AN79" s="351">
        <f t="shared" si="2"/>
        <v>43572</v>
      </c>
      <c r="AO79" s="351">
        <f t="shared" si="8"/>
        <v>43665</v>
      </c>
      <c r="AP79" s="927">
        <f>INDEX(Periods!$F$21:$O$31,INDEX(Annual!EndGS,1,$E79+2)+2,$E79+2)</f>
        <v>43753</v>
      </c>
      <c r="AQ79" s="274"/>
      <c r="AR79" s="261"/>
      <c r="AS79" s="249"/>
      <c r="AT79" s="249"/>
      <c r="AU79" s="249"/>
    </row>
    <row r="80" spans="1:47" outlineLevel="3" x14ac:dyDescent="0.25">
      <c r="A80" s="249"/>
      <c r="B80" s="258"/>
      <c r="C80" s="251">
        <f t="shared" si="11"/>
        <v>4</v>
      </c>
      <c r="D80" s="274"/>
      <c r="E80" s="331">
        <v>0</v>
      </c>
      <c r="F80" s="926">
        <f t="shared" si="4"/>
        <v>43753</v>
      </c>
      <c r="G80" s="274"/>
      <c r="H80" s="295"/>
      <c r="I80" s="295"/>
      <c r="J80" s="295">
        <v>5</v>
      </c>
      <c r="K80" s="485">
        <f>INDEX(Periods!$F$21:$O$30,J80+1,$E80+2)</f>
        <v>43753</v>
      </c>
      <c r="L80" s="486">
        <f t="shared" ca="1" si="1"/>
        <v>31</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0.60750000000000004</v>
      </c>
      <c r="R80" s="768" cm="1">
        <f t="array" aca="1" ref="R80" ca="1">INDEX(R$65:R$74,$AI80,1)*(1-$AH80)+INDEX(R$65:R$74,$AJ80,1)*($AH80)</f>
        <v>0.71250000000000002</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v>
      </c>
      <c r="AI80" s="279">
        <f t="shared" si="13"/>
        <v>6</v>
      </c>
      <c r="AJ80" s="279">
        <f t="shared" si="14"/>
        <v>7</v>
      </c>
      <c r="AK80" s="295" t="str">
        <f t="shared" si="5"/>
        <v>Dry</v>
      </c>
      <c r="AL80" s="279">
        <f t="shared" si="6"/>
        <v>0</v>
      </c>
      <c r="AM80" s="279"/>
      <c r="AN80" s="351">
        <f t="shared" si="2"/>
        <v>43572</v>
      </c>
      <c r="AO80" s="351">
        <f t="shared" si="8"/>
        <v>43665</v>
      </c>
      <c r="AP80" s="927">
        <f>INDEX(Periods!$F$21:$O$31,INDEX(Annual!EndGS,1,$E80+2)+2,$E80+2)</f>
        <v>43753</v>
      </c>
      <c r="AQ80" s="274"/>
      <c r="AR80" s="261"/>
      <c r="AS80" s="249"/>
      <c r="AT80" s="249"/>
      <c r="AU80" s="249"/>
    </row>
    <row r="81" spans="1:47" outlineLevel="3" x14ac:dyDescent="0.25">
      <c r="A81" s="249"/>
      <c r="B81" s="258"/>
      <c r="C81" s="251">
        <f t="shared" si="11"/>
        <v>4</v>
      </c>
      <c r="D81" s="274"/>
      <c r="E81" s="331">
        <v>0</v>
      </c>
      <c r="F81" s="926">
        <f t="shared" si="4"/>
        <v>43784</v>
      </c>
      <c r="G81" s="274"/>
      <c r="H81" s="295"/>
      <c r="I81" s="295"/>
      <c r="J81" s="295">
        <v>6</v>
      </c>
      <c r="K81" s="485">
        <f>INDEX(Periods!$F$21:$O$30,J81+1,$E81+2)</f>
        <v>43784</v>
      </c>
      <c r="L81" s="486">
        <f t="shared" ca="1" si="1"/>
        <v>68</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31</v>
      </c>
      <c r="AM81" s="279"/>
      <c r="AN81" s="351">
        <f t="shared" si="2"/>
        <v>43572</v>
      </c>
      <c r="AO81" s="351">
        <f t="shared" si="8"/>
        <v>43665</v>
      </c>
      <c r="AP81" s="927">
        <f>INDEX(Periods!$F$21:$O$31,INDEX(Annual!EndGS,1,$E81+2)+2,$E81+2)</f>
        <v>43753</v>
      </c>
      <c r="AQ81" s="274"/>
      <c r="AR81" s="261"/>
      <c r="AS81" s="249"/>
      <c r="AT81" s="249"/>
      <c r="AU81" s="249"/>
    </row>
    <row r="82" spans="1:47" outlineLevel="3" x14ac:dyDescent="0.25">
      <c r="A82" s="249"/>
      <c r="B82" s="258"/>
      <c r="C82" s="251">
        <f t="shared" si="11"/>
        <v>4</v>
      </c>
      <c r="D82" s="274"/>
      <c r="E82" s="331">
        <v>0</v>
      </c>
      <c r="F82" s="926">
        <f t="shared" si="4"/>
        <v>43852</v>
      </c>
      <c r="G82" s="274"/>
      <c r="H82" s="295"/>
      <c r="I82" s="295"/>
      <c r="J82" s="295">
        <v>7</v>
      </c>
      <c r="K82" s="485">
        <f>INDEX(Periods!$F$21:$O$30,J82+1,$E82+2)</f>
        <v>43852</v>
      </c>
      <c r="L82" s="486">
        <f t="shared" ca="1" si="1"/>
        <v>39</v>
      </c>
      <c r="M82" s="311"/>
      <c r="N82" s="279"/>
      <c r="O82" s="767" cm="1">
        <f t="array" aca="1" ref="O82" ca="1">INDEX(O$65:O$74,$AI82,1)*(1-$AH82)+INDEX(O$65:O$74,$AJ82,1)*($AH82)</f>
        <v>184.51327433628319</v>
      </c>
      <c r="P82" s="767" cm="1">
        <f t="array" aca="1" ref="P82" ca="1">INDEX(P$65:P$74,$AI82,1)*(1-$AH82)+INDEX(P$65:P$74,$AJ82,1)*($AH82)</f>
        <v>839.38053097345141</v>
      </c>
      <c r="Q82" s="768" cm="1">
        <f t="array" aca="1" ref="Q82" ca="1">INDEX(Q$65:Q$74,$AI82,1)*(1-$AH82)+INDEX(Q$65:Q$74,$AJ82,1)*($AH82)</f>
        <v>0.5208407079646018</v>
      </c>
      <c r="R82" s="768" cm="1">
        <f t="array" aca="1" ref="R82" ca="1">INDEX(R$65:R$74,$AI82,1)*(1-$AH82)+INDEX(R$65:R$74,$AJ82,1)*($AH82)</f>
        <v>0.59632743362831864</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1.9026548672566371E-2</v>
      </c>
      <c r="W82" s="279"/>
      <c r="X82" s="922" cm="1">
        <f t="array" aca="1" ref="X82" ca="1">INDEX(X$65:X$74,$AI82,1)*(1-$AH82)+INDEX(X$65:X$74,$AJ82,1)*($AH82)</f>
        <v>0.33000000000000007</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0.38053097345132741</v>
      </c>
      <c r="AI82" s="279">
        <f t="shared" si="13"/>
        <v>8</v>
      </c>
      <c r="AJ82" s="279">
        <f t="shared" si="14"/>
        <v>9</v>
      </c>
      <c r="AK82" s="295" t="str">
        <f t="shared" si="5"/>
        <v>Dry</v>
      </c>
      <c r="AL82" s="279">
        <f t="shared" si="6"/>
        <v>99</v>
      </c>
      <c r="AM82" s="279"/>
      <c r="AN82" s="351">
        <f t="shared" si="2"/>
        <v>43572</v>
      </c>
      <c r="AO82" s="351">
        <f t="shared" si="8"/>
        <v>43665</v>
      </c>
      <c r="AP82" s="927">
        <f>INDEX(Periods!$F$21:$O$31,INDEX(Annual!EndGS,1,$E82+2)+2,$E82+2)</f>
        <v>43753</v>
      </c>
      <c r="AQ82" s="274"/>
      <c r="AR82" s="261"/>
      <c r="AS82" s="249"/>
      <c r="AT82" s="249"/>
      <c r="AU82" s="249"/>
    </row>
    <row r="83" spans="1:47" outlineLevel="3" x14ac:dyDescent="0.25">
      <c r="A83" s="249"/>
      <c r="B83" s="258"/>
      <c r="C83" s="251">
        <f t="shared" si="11"/>
        <v>4</v>
      </c>
      <c r="D83" s="274"/>
      <c r="E83" s="331">
        <v>0</v>
      </c>
      <c r="F83" s="926">
        <f t="shared" si="4"/>
        <v>43891</v>
      </c>
      <c r="G83" s="274"/>
      <c r="H83" s="295"/>
      <c r="I83" s="295"/>
      <c r="J83" s="295">
        <v>8</v>
      </c>
      <c r="K83" s="485">
        <f>INDEX(Periods!$F$21:$O$30,J83+1,$E83+2)</f>
        <v>43891</v>
      </c>
      <c r="L83" s="486">
        <f t="shared" ca="1" si="1"/>
        <v>31</v>
      </c>
      <c r="M83" s="311"/>
      <c r="N83" s="279"/>
      <c r="O83" s="767" cm="1">
        <f t="array" aca="1" ref="O83" ca="1">INDEX(O$65:O$74,$AI83,1)*(1-$AH83)+INDEX(O$65:O$74,$AJ83,1)*($AH83)</f>
        <v>193.14159292035399</v>
      </c>
      <c r="P83" s="767" cm="1">
        <f t="array" aca="1" ref="P83" ca="1">INDEX(P$65:P$74,$AI83,1)*(1-$AH83)+INDEX(P$65:P$74,$AJ83,1)*($AH83)</f>
        <v>761.7256637168141</v>
      </c>
      <c r="Q83" s="768" cm="1">
        <f t="array" aca="1" ref="Q83" ca="1">INDEX(Q$65:Q$74,$AI83,1)*(1-$AH83)+INDEX(Q$65:Q$74,$AJ83,1)*($AH83)</f>
        <v>0.51480088495575227</v>
      </c>
      <c r="R83" s="768" cm="1">
        <f t="array" aca="1" ref="R83" ca="1">INDEX(R$65:R$74,$AI83,1)*(1-$AH83)+INDEX(R$65:R$74,$AJ83,1)*($AH83)</f>
        <v>0.58165929203539823</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3.6283185840707964E-2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0.72566371681415931</v>
      </c>
      <c r="AI83" s="279">
        <f t="shared" si="13"/>
        <v>8</v>
      </c>
      <c r="AJ83" s="279">
        <f t="shared" si="14"/>
        <v>9</v>
      </c>
      <c r="AK83" s="295" t="str">
        <f t="shared" si="5"/>
        <v>Dry</v>
      </c>
      <c r="AL83" s="279">
        <f t="shared" si="6"/>
        <v>138</v>
      </c>
      <c r="AM83" s="279"/>
      <c r="AN83" s="351">
        <f t="shared" si="2"/>
        <v>43572</v>
      </c>
      <c r="AO83" s="351">
        <f t="shared" si="8"/>
        <v>43665</v>
      </c>
      <c r="AP83" s="927">
        <f>INDEX(Periods!$F$21:$O$31,INDEX(Annual!EndGS,1,$E83+2)+2,$E83+2)</f>
        <v>43753</v>
      </c>
      <c r="AQ83" s="274"/>
      <c r="AR83" s="261"/>
      <c r="AS83" s="249"/>
      <c r="AT83" s="249"/>
      <c r="AU83" s="249"/>
    </row>
    <row r="84" spans="1:47" outlineLevel="3" x14ac:dyDescent="0.25">
      <c r="A84" s="249"/>
      <c r="B84" s="258"/>
      <c r="C84" s="251">
        <f t="shared" si="11"/>
        <v>4</v>
      </c>
      <c r="D84" s="274"/>
      <c r="E84" s="331">
        <v>0</v>
      </c>
      <c r="F84" s="926">
        <f t="shared" si="4"/>
        <v>43922</v>
      </c>
      <c r="G84" s="274"/>
      <c r="H84" s="295"/>
      <c r="I84" s="347"/>
      <c r="J84" s="347">
        <v>9</v>
      </c>
      <c r="K84" s="516">
        <f>INDEX(Periods!$F$21:$O$30,J84+1,$E84+2)</f>
        <v>43922</v>
      </c>
      <c r="L84" s="533">
        <f t="shared" ca="1" si="1"/>
        <v>15</v>
      </c>
      <c r="M84" s="517"/>
      <c r="N84" s="348"/>
      <c r="O84" s="769" cm="1">
        <f t="array" aca="1" ref="O84" ca="1">INDEX(O$65:O$74,$AI84,1)*(1-$AH84)+INDEX(O$65:O$74,$AJ84,1)*($AH84)</f>
        <v>200</v>
      </c>
      <c r="P84" s="769" cm="1">
        <f t="array" aca="1" ref="P84" ca="1">INDEX(P$65:P$74,$AI84,1)*(1-$AH84)+INDEX(P$65:P$74,$AJ84,1)*($AH84)</f>
        <v>700</v>
      </c>
      <c r="Q84" s="770" cm="1">
        <f t="array" aca="1" ref="Q84" ca="1">INDEX(Q$65:Q$74,$AI84,1)*(1-$AH84)+INDEX(Q$65:Q$74,$AJ84,1)*($AH84)</f>
        <v>0.51</v>
      </c>
      <c r="R84" s="770" cm="1">
        <f t="array" aca="1" ref="R84" ca="1">INDEX(R$65:R$74,$AI84,1)*(1-$AH84)+INDEX(R$65:R$74,$AJ84,1)*($AH84)</f>
        <v>0.57000000000000006</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0.05</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v>
      </c>
      <c r="AI84" s="279">
        <f t="shared" si="13"/>
        <v>9</v>
      </c>
      <c r="AJ84" s="279">
        <f t="shared" si="14"/>
        <v>10</v>
      </c>
      <c r="AK84" s="295" t="str">
        <f t="shared" si="5"/>
        <v>Dry</v>
      </c>
      <c r="AL84" s="279">
        <f t="shared" si="6"/>
        <v>169</v>
      </c>
      <c r="AM84" s="279"/>
      <c r="AN84" s="351">
        <f t="shared" si="2"/>
        <v>43572</v>
      </c>
      <c r="AO84" s="351">
        <f t="shared" si="8"/>
        <v>43665</v>
      </c>
      <c r="AP84" s="927">
        <f>INDEX(Periods!$F$21:$O$31,INDEX(Annual!EndGS,1,$E84+2)+2,$E84+2)</f>
        <v>43753</v>
      </c>
      <c r="AQ84" s="274"/>
      <c r="AR84" s="261"/>
      <c r="AS84" s="249"/>
      <c r="AT84" s="249"/>
      <c r="AU84" s="249"/>
    </row>
    <row r="85" spans="1:47" outlineLevel="2" x14ac:dyDescent="0.25">
      <c r="A85" s="249"/>
      <c r="B85" s="258"/>
      <c r="C85" s="251">
        <f t="shared" ref="C85" si="15">INT($C$29)+2</f>
        <v>3</v>
      </c>
      <c r="D85" s="274"/>
      <c r="E85" s="331">
        <v>1</v>
      </c>
      <c r="F85" s="926">
        <f t="shared" si="4"/>
        <v>43572</v>
      </c>
      <c r="G85" s="274"/>
      <c r="H85" s="295"/>
      <c r="I85" s="523" t="s">
        <v>776</v>
      </c>
      <c r="J85" s="523">
        <v>0</v>
      </c>
      <c r="K85" s="524">
        <f>INDEX(Periods!$F$21:$O$30,J85+1,$E85+2)</f>
        <v>43572</v>
      </c>
      <c r="L85" s="534">
        <f t="shared" ca="1" si="1"/>
        <v>21</v>
      </c>
      <c r="M85" s="525"/>
      <c r="N85" s="526"/>
      <c r="O85" s="765" cm="1">
        <f t="array" aca="1" ref="O85" ca="1">INDEX(O$65:O$74,$AI85,1)*(1-$AH85)+INDEX(O$65:O$74,$AJ85,1)*($AH85)</f>
        <v>200</v>
      </c>
      <c r="P85" s="765" cm="1">
        <f t="array" aca="1" ref="P85" ca="1">INDEX(P$65:P$74,$AI85,1)*(1-$AH85)+INDEX(P$65:P$74,$AJ85,1)*($AH85)</f>
        <v>352</v>
      </c>
      <c r="Q85" s="766" cm="1">
        <f t="array" aca="1" ref="Q85" ca="1">INDEX(Q$65:Q$74,$AI85,1)*(1-$AH85)+INDEX(Q$65:Q$74,$AJ85,1)*($AH85)</f>
        <v>0.81</v>
      </c>
      <c r="R85" s="766" cm="1">
        <f t="array" aca="1" ref="R85" ca="1">INDEX(R$65:R$74,$AI85,1)*(1-$AH85)+INDEX(R$65:R$74,$AJ85,1)*($AH85)</f>
        <v>0.81</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v>
      </c>
      <c r="W85" s="526"/>
      <c r="X85" s="921" cm="1">
        <f t="array" aca="1" ref="X85" ca="1">INDEX(X$65:X$74,$AI85,1)*(1-$AH85)+INDEX(X$65:X$74,$AJ85,1)*($AH85)</f>
        <v>1</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v>
      </c>
      <c r="AI85" s="279">
        <f t="shared" si="13"/>
        <v>1</v>
      </c>
      <c r="AJ85" s="279">
        <f t="shared" si="14"/>
        <v>2</v>
      </c>
      <c r="AK85" s="295" t="str">
        <f t="shared" si="5"/>
        <v>Early</v>
      </c>
      <c r="AL85" s="279">
        <f t="shared" si="6"/>
        <v>0</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25">
      <c r="A86" s="249"/>
      <c r="B86" s="258"/>
      <c r="C86" s="251">
        <f t="shared" si="11"/>
        <v>4</v>
      </c>
      <c r="D86" s="274"/>
      <c r="E86" s="331">
        <v>1</v>
      </c>
      <c r="F86" s="926">
        <f t="shared" si="4"/>
        <v>43593</v>
      </c>
      <c r="G86" s="274"/>
      <c r="H86" s="295"/>
      <c r="I86" s="295"/>
      <c r="J86" s="295">
        <v>1</v>
      </c>
      <c r="K86" s="485">
        <f>INDEX(Periods!$F$21:$O$30,J86+1,$E86+2)</f>
        <v>43593</v>
      </c>
      <c r="L86" s="486">
        <f t="shared" ca="1" si="1"/>
        <v>35</v>
      </c>
      <c r="M86" s="311"/>
      <c r="N86" s="279"/>
      <c r="O86" s="767" cm="1">
        <f t="array" aca="1" ref="O86" ca="1">INDEX(O$65:O$74,$AI86,1)*(1-$AH86)+INDEX(O$65:O$74,$AJ86,1)*($AH86)</f>
        <v>216.66666666666669</v>
      </c>
      <c r="P86" s="767" cm="1">
        <f t="array" aca="1" ref="P86" ca="1">INDEX(P$65:P$74,$AI86,1)*(1-$AH86)+INDEX(P$65:P$74,$AJ86,1)*($AH86)</f>
        <v>766.66666666666674</v>
      </c>
      <c r="Q86" s="768" cm="1">
        <f t="array" aca="1" ref="Q86" ca="1">INDEX(Q$65:Q$74,$AI86,1)*(1-$AH86)+INDEX(Q$65:Q$74,$AJ86,1)*($AH86)</f>
        <v>0.81000000000000016</v>
      </c>
      <c r="R86" s="768" cm="1">
        <f t="array" aca="1" ref="R86" ca="1">INDEX(R$65:R$74,$AI86,1)*(1-$AH86)+INDEX(R$65:R$74,$AJ86,1)*($AH86)</f>
        <v>0.81000000000000016</v>
      </c>
      <c r="S86" s="762" cm="1">
        <f t="array" ref="S86">INDEX([0]!i_pasture_stage_p6z,$J86+1,ROUNDDOWN((ROW($J86)-ROW($J$65))/i_p6_len,0)+1)</f>
        <v>0.74285714285714288</v>
      </c>
      <c r="T86" s="768" cm="1">
        <f t="array" aca="1" ref="T86" ca="1">INDEX(T$65:T$74,$AI86,1)*(1-$AH86)+INDEX(T$65:T$74,$AJ86,1)*($AH86)</f>
        <v>0.3</v>
      </c>
      <c r="U86" s="762" cm="1">
        <f t="array" aca="1" ref="U86" ca="1">INDEX(U$65:U$74,$AI86,1)*(1-$AH86)+INDEX(U$65:U$74,$AJ86,1)*($AH86)</f>
        <v>10</v>
      </c>
      <c r="V86" s="768" cm="1">
        <f t="array" aca="1" ref="V86" ca="1">INDEX(V$65:V$74,$AI86,1)*(1-$AH86)+INDEX(V$65:V$74,$AJ86,1)*($AH86)</f>
        <v>3.333333333333334E-2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0.33333333333333331</v>
      </c>
      <c r="AI86" s="279">
        <f t="shared" si="13"/>
        <v>2</v>
      </c>
      <c r="AJ86" s="279">
        <f t="shared" si="14"/>
        <v>3</v>
      </c>
      <c r="AK86" s="295" t="str">
        <f t="shared" si="5"/>
        <v>Early</v>
      </c>
      <c r="AL86" s="279">
        <f t="shared" si="6"/>
        <v>21</v>
      </c>
      <c r="AM86" s="279"/>
      <c r="AN86" s="351">
        <f t="shared" si="2"/>
        <v>43572</v>
      </c>
      <c r="AO86" s="351">
        <f t="shared" si="8"/>
        <v>43665</v>
      </c>
      <c r="AP86" s="927">
        <f>INDEX(Periods!$F$21:$O$31,INDEX(Annual!EndGS,1,$E86+2)+2,$E86+2)</f>
        <v>43753</v>
      </c>
      <c r="AQ86" s="274"/>
      <c r="AR86" s="261"/>
      <c r="AS86" s="249"/>
      <c r="AT86" s="249"/>
      <c r="AU86" s="249"/>
    </row>
    <row r="87" spans="1:47" outlineLevel="3" x14ac:dyDescent="0.25">
      <c r="A87" s="249"/>
      <c r="B87" s="258"/>
      <c r="C87" s="251">
        <f t="shared" si="11"/>
        <v>4</v>
      </c>
      <c r="D87" s="274"/>
      <c r="E87" s="331">
        <v>1</v>
      </c>
      <c r="F87" s="926">
        <f t="shared" si="4"/>
        <v>43628</v>
      </c>
      <c r="G87" s="274"/>
      <c r="H87" s="295"/>
      <c r="I87" s="295"/>
      <c r="J87" s="295">
        <v>2</v>
      </c>
      <c r="K87" s="485">
        <f>INDEX(Periods!$F$21:$O$30,J87+1,$E87+2)</f>
        <v>43628</v>
      </c>
      <c r="L87" s="486">
        <f t="shared" ca="1" si="1"/>
        <v>56</v>
      </c>
      <c r="M87" s="311"/>
      <c r="N87" s="279"/>
      <c r="O87" s="767" cm="1">
        <f t="array" aca="1" ref="O87" ca="1">INDEX(O$65:O$74,$AI87,1)*(1-$AH87)+INDEX(O$65:O$74,$AJ87,1)*($AH87)</f>
        <v>280</v>
      </c>
      <c r="P87" s="767" cm="1">
        <f t="array" aca="1" ref="P87" ca="1">INDEX(P$65:P$74,$AI87,1)*(1-$AH87)+INDEX(P$65:P$74,$AJ87,1)*($AH87)</f>
        <v>1953.6</v>
      </c>
      <c r="Q87" s="768" cm="1">
        <f t="array" aca="1" ref="Q87" ca="1">INDEX(Q$65:Q$74,$AI87,1)*(1-$AH87)+INDEX(Q$65:Q$74,$AJ87,1)*($AH87)</f>
        <v>0.80400000000000005</v>
      </c>
      <c r="R87" s="768" cm="1">
        <f t="array" aca="1" ref="R87" ca="1">INDEX(R$65:R$74,$AI87,1)*(1-$AH87)+INDEX(R$65:R$74,$AJ87,1)*($AH87)</f>
        <v>0.80400000000000005</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v>
      </c>
      <c r="AI87" s="279">
        <f t="shared" si="13"/>
        <v>3</v>
      </c>
      <c r="AJ87" s="279">
        <f t="shared" si="14"/>
        <v>4</v>
      </c>
      <c r="AK87" s="295" t="str">
        <f t="shared" si="5"/>
        <v>Early</v>
      </c>
      <c r="AL87" s="279">
        <f t="shared" si="6"/>
        <v>56</v>
      </c>
      <c r="AM87" s="279"/>
      <c r="AN87" s="351">
        <f t="shared" si="2"/>
        <v>43572</v>
      </c>
      <c r="AO87" s="351">
        <f t="shared" si="8"/>
        <v>43665</v>
      </c>
      <c r="AP87" s="927">
        <f>INDEX(Periods!$F$21:$O$31,INDEX(Annual!EndGS,1,$E87+2)+2,$E87+2)</f>
        <v>43753</v>
      </c>
      <c r="AQ87" s="274"/>
      <c r="AR87" s="261"/>
      <c r="AS87" s="249"/>
      <c r="AT87" s="249"/>
      <c r="AU87" s="249"/>
    </row>
    <row r="88" spans="1:47" outlineLevel="3" x14ac:dyDescent="0.25">
      <c r="A88" s="249"/>
      <c r="B88" s="258"/>
      <c r="C88" s="251">
        <f t="shared" si="11"/>
        <v>4</v>
      </c>
      <c r="D88" s="274"/>
      <c r="E88" s="331">
        <v>1</v>
      </c>
      <c r="F88" s="926">
        <f t="shared" si="4"/>
        <v>43684</v>
      </c>
      <c r="G88" s="274"/>
      <c r="H88" s="295"/>
      <c r="I88" s="295"/>
      <c r="J88" s="295">
        <v>3</v>
      </c>
      <c r="K88" s="485">
        <f>INDEX(Periods!$F$21:$O$30,J88+1,$E88+2)</f>
        <v>43684</v>
      </c>
      <c r="L88" s="486">
        <f t="shared" ca="1" si="1"/>
        <v>49</v>
      </c>
      <c r="M88" s="311"/>
      <c r="N88" s="279"/>
      <c r="O88" s="767" cm="1">
        <f t="array" aca="1" ref="O88" ca="1">INDEX(O$65:O$74,$AI88,1)*(1-$AH88)+INDEX(O$65:O$74,$AJ88,1)*($AH88)</f>
        <v>367.85714285714289</v>
      </c>
      <c r="P88" s="767" cm="1">
        <f t="array" aca="1" ref="P88" ca="1">INDEX(P$65:P$74,$AI88,1)*(1-$AH88)+INDEX(P$65:P$74,$AJ88,1)*($AH88)</f>
        <v>2843.4642857142858</v>
      </c>
      <c r="Q88" s="768" cm="1">
        <f t="array" aca="1" ref="Q88" ca="1">INDEX(Q$65:Q$74,$AI88,1)*(1-$AH88)+INDEX(Q$65:Q$74,$AJ88,1)*($AH88)</f>
        <v>0.78642857142857148</v>
      </c>
      <c r="R88" s="768" cm="1">
        <f t="array" aca="1" ref="R88" ca="1">INDEX(R$65:R$74,$AI88,1)*(1-$AH88)+INDEX(R$65:R$74,$AJ88,1)*($AH88)</f>
        <v>0.79321428571428576</v>
      </c>
      <c r="S88" s="762" cm="1">
        <f t="array" ref="S88">INDEX([0]!i_pasture_stage_p6z,$J88+1,ROUNDDOWN((ROW($J88)-ROW($J$65))/i_p6_len,0)+1)</f>
        <v>1</v>
      </c>
      <c r="T88" s="768" cm="1">
        <f t="array" aca="1" ref="T88" ca="1">INDEX(T$65:T$74,$AI88,1)*(1-$AH88)+INDEX(T$65:T$74,$AJ88,1)*($AH88)</f>
        <v>0.3</v>
      </c>
      <c r="U88" s="762" cm="1">
        <f t="array" aca="1" ref="U88" ca="1">INDEX(U$65:U$74,$AI88,1)*(1-$AH88)+INDEX(U$65:U$74,$AJ88,1)*($AH88)</f>
        <v>10</v>
      </c>
      <c r="V88" s="768" cm="1">
        <f t="array" aca="1" ref="V88" ca="1">INDEX(V$65:V$74,$AI88,1)*(1-$AH88)+INDEX(V$65:V$74,$AJ88,1)*($AH88)</f>
        <v>0</v>
      </c>
      <c r="W88" s="279"/>
      <c r="X88" s="922" cm="1">
        <f t="array" aca="1" ref="X88" ca="1">INDEX(X$65:X$74,$AI88,1)*(1-$AH88)+INDEX(X$65:X$74,$AJ88,1)*($AH88)</f>
        <v>0.9151785714285714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150</v>
      </c>
      <c r="AC88" s="767" cm="1">
        <f t="array" aca="1" ref="AC88" ca="1">INDEX(AC$65:AC$74,$AI88,1)*(1-$AH88)+INDEX(AC$65:AC$74,$AJ88,1)*($AH88)</f>
        <v>150</v>
      </c>
      <c r="AD88" s="767" cm="1">
        <f t="array" aca="1" ref="AD88" ca="1">INDEX(AD$65:AD$74,$AI88,1)*(1-$AH88)+INDEX(AD$65:AD$74,$AJ88,1)*($AH88)</f>
        <v>150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0.3392857142857143</v>
      </c>
      <c r="AI88" s="279">
        <f t="shared" si="13"/>
        <v>4</v>
      </c>
      <c r="AJ88" s="279">
        <f t="shared" si="14"/>
        <v>5</v>
      </c>
      <c r="AK88" s="295" t="str">
        <f t="shared" si="5"/>
        <v>Late</v>
      </c>
      <c r="AL88" s="279">
        <f t="shared" si="6"/>
        <v>19</v>
      </c>
      <c r="AM88" s="279"/>
      <c r="AN88" s="351">
        <f t="shared" si="2"/>
        <v>43572</v>
      </c>
      <c r="AO88" s="351">
        <f t="shared" si="8"/>
        <v>43665</v>
      </c>
      <c r="AP88" s="927">
        <f>INDEX(Periods!$F$21:$O$31,INDEX(Annual!EndGS,1,$E88+2)+2,$E88+2)</f>
        <v>43753</v>
      </c>
      <c r="AQ88" s="274"/>
      <c r="AR88" s="261"/>
      <c r="AS88" s="249"/>
      <c r="AT88" s="249"/>
      <c r="AU88" s="249"/>
    </row>
    <row r="89" spans="1:47" outlineLevel="3" x14ac:dyDescent="0.25">
      <c r="A89" s="249"/>
      <c r="B89" s="258"/>
      <c r="C89" s="251">
        <f t="shared" si="11"/>
        <v>4</v>
      </c>
      <c r="D89" s="274"/>
      <c r="E89" s="331">
        <v>1</v>
      </c>
      <c r="F89" s="926">
        <f t="shared" si="4"/>
        <v>43733</v>
      </c>
      <c r="G89" s="274"/>
      <c r="H89" s="295"/>
      <c r="I89" s="295"/>
      <c r="J89" s="295">
        <v>4</v>
      </c>
      <c r="K89" s="485">
        <f>INDEX(Periods!$F$21:$O$30,J89+1,$E89+2)</f>
        <v>43733</v>
      </c>
      <c r="L89" s="486">
        <f t="shared" ca="1" si="1"/>
        <v>20</v>
      </c>
      <c r="M89" s="311"/>
      <c r="N89" s="279"/>
      <c r="O89" s="767" cm="1">
        <f t="array" aca="1" ref="O89" ca="1">INDEX(O$65:O$74,$AI89,1)*(1-$AH89)+INDEX(O$65:O$74,$AJ89,1)*($AH89)</f>
        <v>500</v>
      </c>
      <c r="P89" s="767" cm="1">
        <f t="array" aca="1" ref="P89" ca="1">INDEX(P$65:P$74,$AI89,1)*(1-$AH89)+INDEX(P$65:P$74,$AJ89,1)*($AH89)</f>
        <v>3598</v>
      </c>
      <c r="Q89" s="768" cm="1">
        <f t="array" aca="1" ref="Q89" ca="1">INDEX(Q$65:Q$74,$AI89,1)*(1-$AH89)+INDEX(Q$65:Q$74,$AJ89,1)*($AH89)</f>
        <v>0.76</v>
      </c>
      <c r="R89" s="768" cm="1">
        <f t="array" aca="1" ref="R89" ca="1">INDEX(R$65:R$74,$AI89,1)*(1-$AH89)+INDEX(R$65:R$74,$AJ89,1)*($AH89)</f>
        <v>0.78</v>
      </c>
      <c r="S89" s="762" cm="1">
        <f t="array" ref="S89">INDEX([0]!i_pasture_stage_p6z,$J89+1,ROUNDDOWN((ROW($J89)-ROW($J$65))/i_p6_len,0)+1)</f>
        <v>1</v>
      </c>
      <c r="T89" s="768" cm="1">
        <f t="array" aca="1" ref="T89" ca="1">INDEX(T$65:T$74,$AI89,1)*(1-$AH89)+INDEX(T$65:T$74,$AJ89,1)*($AH89)</f>
        <v>0.29999999999999993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0.42857142857142855</v>
      </c>
      <c r="AI89" s="279">
        <f t="shared" si="13"/>
        <v>5</v>
      </c>
      <c r="AJ89" s="279">
        <f t="shared" si="14"/>
        <v>5</v>
      </c>
      <c r="AK89" s="295" t="str">
        <f t="shared" si="5"/>
        <v>Late</v>
      </c>
      <c r="AL89" s="279">
        <f t="shared" si="6"/>
        <v>68</v>
      </c>
      <c r="AM89" s="279"/>
      <c r="AN89" s="351">
        <f t="shared" si="2"/>
        <v>43572</v>
      </c>
      <c r="AO89" s="351">
        <f t="shared" si="8"/>
        <v>43665</v>
      </c>
      <c r="AP89" s="927">
        <f>INDEX(Periods!$F$21:$O$31,INDEX(Annual!EndGS,1,$E89+2)+2,$E89+2)</f>
        <v>43753</v>
      </c>
      <c r="AQ89" s="274"/>
      <c r="AR89" s="261"/>
      <c r="AS89" s="249"/>
      <c r="AT89" s="249"/>
      <c r="AU89" s="249"/>
    </row>
    <row r="90" spans="1:47" outlineLevel="3" x14ac:dyDescent="0.25">
      <c r="A90" s="249"/>
      <c r="B90" s="258"/>
      <c r="C90" s="251">
        <f t="shared" si="11"/>
        <v>4</v>
      </c>
      <c r="D90" s="274"/>
      <c r="E90" s="331">
        <v>1</v>
      </c>
      <c r="F90" s="926">
        <f t="shared" si="4"/>
        <v>43753</v>
      </c>
      <c r="G90" s="274"/>
      <c r="H90" s="295"/>
      <c r="I90" s="295"/>
      <c r="J90" s="295">
        <v>5</v>
      </c>
      <c r="K90" s="485">
        <f>INDEX(Periods!$F$21:$O$30,J90+1,$E90+2)</f>
        <v>43753</v>
      </c>
      <c r="L90" s="486">
        <f t="shared" ca="1" si="1"/>
        <v>16</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0.60750000000000004</v>
      </c>
      <c r="R90" s="768" cm="1">
        <f t="array" aca="1" ref="R90" ca="1">INDEX(R$65:R$74,$AI90,1)*(1-$AH90)+INDEX(R$65:R$74,$AJ90,1)*($AH90)</f>
        <v>0.71250000000000002</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v>
      </c>
      <c r="AI90" s="279">
        <f t="shared" si="13"/>
        <v>6</v>
      </c>
      <c r="AJ90" s="279">
        <f t="shared" si="14"/>
        <v>7</v>
      </c>
      <c r="AK90" s="295" t="str">
        <f t="shared" si="5"/>
        <v>Dry</v>
      </c>
      <c r="AL90" s="279">
        <f t="shared" si="6"/>
        <v>0</v>
      </c>
      <c r="AM90" s="279"/>
      <c r="AN90" s="351">
        <f t="shared" si="2"/>
        <v>43572</v>
      </c>
      <c r="AO90" s="351">
        <f t="shared" si="8"/>
        <v>43665</v>
      </c>
      <c r="AP90" s="927">
        <f>INDEX(Periods!$F$21:$O$31,INDEX(Annual!EndGS,1,$E90+2)+2,$E90+2)</f>
        <v>43753</v>
      </c>
      <c r="AQ90" s="274"/>
      <c r="AR90" s="261"/>
      <c r="AS90" s="249"/>
      <c r="AT90" s="249"/>
      <c r="AU90" s="249"/>
    </row>
    <row r="91" spans="1:47" outlineLevel="3" x14ac:dyDescent="0.25">
      <c r="A91" s="249"/>
      <c r="B91" s="258"/>
      <c r="C91" s="251">
        <f t="shared" si="11"/>
        <v>4</v>
      </c>
      <c r="D91" s="274"/>
      <c r="E91" s="331">
        <v>1</v>
      </c>
      <c r="F91" s="926">
        <f t="shared" si="4"/>
        <v>43769</v>
      </c>
      <c r="G91" s="274"/>
      <c r="H91" s="295"/>
      <c r="I91" s="295"/>
      <c r="J91" s="295">
        <v>6</v>
      </c>
      <c r="K91" s="485">
        <f>INDEX(Periods!$F$21:$O$30,J91+1,$E91+2)</f>
        <v>43769</v>
      </c>
      <c r="L91" s="486">
        <f t="shared" ca="1" si="1"/>
        <v>83</v>
      </c>
      <c r="M91" s="311"/>
      <c r="N91" s="279"/>
      <c r="O91" s="767" cm="1">
        <f t="array" aca="1" ref="O91" ca="1">INDEX(O$65:O$74,$AI91,1)*(1-$AH91)+INDEX(O$65:O$74,$AJ91,1)*($AH91)</f>
        <v>502.38095238095241</v>
      </c>
      <c r="P91" s="767" cm="1">
        <f t="array" aca="1" ref="P91" ca="1">INDEX(P$65:P$74,$AI91,1)*(1-$AH91)+INDEX(P$65:P$74,$AJ91,1)*($AH91)</f>
        <v>1907.1428571428573</v>
      </c>
      <c r="Q91" s="768" cm="1">
        <f t="array" aca="1" ref="Q91" ca="1">INDEX(Q$65:Q$74,$AI91,1)*(1-$AH91)+INDEX(Q$65:Q$74,$AJ91,1)*($AH91)</f>
        <v>0.56940476190476197</v>
      </c>
      <c r="R91" s="768" cm="1">
        <f t="array" aca="1" ref="R91" ca="1">INDEX(R$65:R$74,$AI91,1)*(1-$AH91)+INDEX(R$65:R$74,$AJ91,1)*($AH91)</f>
        <v>0.67440476190476195</v>
      </c>
      <c r="S91" s="762" cm="1">
        <f t="array" ref="S91">INDEX([0]!i_pasture_stage_p6z,$J91+1,ROUNDDOWN((ROW($J91)-ROW($J$65))/i_p6_len,0)+1)</f>
        <v>1</v>
      </c>
      <c r="T91" s="768" cm="1">
        <f t="array" aca="1" ref="T91" ca="1">INDEX(T$65:T$74,$AI91,1)*(1-$AH91)+INDEX(T$65:T$74,$AJ91,1)*($AH91)</f>
        <v>0.3</v>
      </c>
      <c r="U91" s="762" cm="1">
        <f t="array" aca="1" ref="U91" ca="1">INDEX(U$65:U$74,$AI91,1)*(1-$AH91)+INDEX(U$65:U$74,$AJ91,1)*($AH91)</f>
        <v>10</v>
      </c>
      <c r="V91" s="768" cm="1">
        <f t="array" aca="1" ref="V91" ca="1">INDEX(V$65:V$74,$AI91,1)*(1-$AH91)+INDEX(V$65:V$74,$AJ91,1)*($AH91)</f>
        <v>0</v>
      </c>
      <c r="W91" s="279"/>
      <c r="X91" s="922" cm="1">
        <f t="array" aca="1" ref="X91" ca="1">INDEX(X$65:X$74,$AI91,1)*(1-$AH91)+INDEX(X$65:X$74,$AJ91,1)*($AH91)</f>
        <v>0.48333333333333339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150</v>
      </c>
      <c r="AC91" s="767" cm="1">
        <f t="array" aca="1" ref="AC91" ca="1">INDEX(AC$65:AC$74,$AI91,1)*(1-$AH91)+INDEX(AC$65:AC$74,$AJ91,1)*($AH91)</f>
        <v>150</v>
      </c>
      <c r="AD91" s="767" cm="1">
        <f t="array" aca="1" ref="AD91" ca="1">INDEX(AD$65:AD$74,$AI91,1)*(1-$AH91)+INDEX(AD$65:AD$74,$AJ91,1)*($AH91)</f>
        <v>150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0.76190476190476186</v>
      </c>
      <c r="AI91" s="279">
        <f t="shared" si="13"/>
        <v>6</v>
      </c>
      <c r="AJ91" s="279">
        <f t="shared" si="14"/>
        <v>7</v>
      </c>
      <c r="AK91" s="295" t="str">
        <f t="shared" si="5"/>
        <v>Dry</v>
      </c>
      <c r="AL91" s="279">
        <f t="shared" si="6"/>
        <v>16</v>
      </c>
      <c r="AM91" s="279"/>
      <c r="AN91" s="351">
        <f t="shared" si="2"/>
        <v>43572</v>
      </c>
      <c r="AO91" s="351">
        <f t="shared" si="8"/>
        <v>43665</v>
      </c>
      <c r="AP91" s="927">
        <f>INDEX(Periods!$F$21:$O$31,INDEX(Annual!EndGS,1,$E91+2)+2,$E91+2)</f>
        <v>43753</v>
      </c>
      <c r="AQ91" s="274"/>
      <c r="AR91" s="261"/>
      <c r="AS91" s="249"/>
      <c r="AT91" s="249"/>
      <c r="AU91" s="249"/>
    </row>
    <row r="92" spans="1:47" outlineLevel="3" x14ac:dyDescent="0.25">
      <c r="A92" s="249"/>
      <c r="B92" s="258"/>
      <c r="C92" s="251">
        <f t="shared" si="11"/>
        <v>4</v>
      </c>
      <c r="D92" s="274"/>
      <c r="E92" s="331">
        <v>1</v>
      </c>
      <c r="F92" s="926">
        <f t="shared" si="4"/>
        <v>43852</v>
      </c>
      <c r="G92" s="274"/>
      <c r="H92" s="295"/>
      <c r="I92" s="295"/>
      <c r="J92" s="295">
        <v>7</v>
      </c>
      <c r="K92" s="485">
        <f>INDEX(Periods!$F$21:$O$30,J92+1,$E92+2)</f>
        <v>43852</v>
      </c>
      <c r="L92" s="486">
        <f t="shared" ca="1" si="1"/>
        <v>39</v>
      </c>
      <c r="M92" s="311"/>
      <c r="N92" s="279"/>
      <c r="O92" s="767" cm="1">
        <f t="array" aca="1" ref="O92" ca="1">INDEX(O$65:O$74,$AI92,1)*(1-$AH92)+INDEX(O$65:O$74,$AJ92,1)*($AH92)</f>
        <v>184.51327433628319</v>
      </c>
      <c r="P92" s="767" cm="1">
        <f t="array" aca="1" ref="P92" ca="1">INDEX(P$65:P$74,$AI92,1)*(1-$AH92)+INDEX(P$65:P$74,$AJ92,1)*($AH92)</f>
        <v>839.38053097345141</v>
      </c>
      <c r="Q92" s="768" cm="1">
        <f t="array" aca="1" ref="Q92" ca="1">INDEX(Q$65:Q$74,$AI92,1)*(1-$AH92)+INDEX(Q$65:Q$74,$AJ92,1)*($AH92)</f>
        <v>0.5208407079646018</v>
      </c>
      <c r="R92" s="768" cm="1">
        <f t="array" aca="1" ref="R92" ca="1">INDEX(R$65:R$74,$AI92,1)*(1-$AH92)+INDEX(R$65:R$74,$AJ92,1)*($AH92)</f>
        <v>0.59632743362831864</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1.9026548672566371E-2</v>
      </c>
      <c r="W92" s="279"/>
      <c r="X92" s="922" cm="1">
        <f t="array" aca="1" ref="X92" ca="1">INDEX(X$65:X$74,$AI92,1)*(1-$AH92)+INDEX(X$65:X$74,$AJ92,1)*($AH92)</f>
        <v>0.33000000000000007</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0.38053097345132741</v>
      </c>
      <c r="AI92" s="279">
        <f t="shared" si="13"/>
        <v>8</v>
      </c>
      <c r="AJ92" s="279">
        <f t="shared" si="14"/>
        <v>9</v>
      </c>
      <c r="AK92" s="295" t="str">
        <f t="shared" si="5"/>
        <v>Dry</v>
      </c>
      <c r="AL92" s="279">
        <f t="shared" si="6"/>
        <v>99</v>
      </c>
      <c r="AM92" s="279"/>
      <c r="AN92" s="351">
        <f t="shared" si="2"/>
        <v>43572</v>
      </c>
      <c r="AO92" s="351">
        <f t="shared" si="8"/>
        <v>43665</v>
      </c>
      <c r="AP92" s="927">
        <f>INDEX(Periods!$F$21:$O$31,INDEX(Annual!EndGS,1,$E92+2)+2,$E92+2)</f>
        <v>43753</v>
      </c>
      <c r="AQ92" s="274"/>
      <c r="AR92" s="261"/>
      <c r="AS92" s="249"/>
      <c r="AT92" s="249"/>
      <c r="AU92" s="249"/>
    </row>
    <row r="93" spans="1:47" outlineLevel="3" x14ac:dyDescent="0.25">
      <c r="A93" s="249"/>
      <c r="B93" s="258"/>
      <c r="C93" s="251">
        <f t="shared" si="11"/>
        <v>4</v>
      </c>
      <c r="D93" s="274"/>
      <c r="E93" s="331">
        <v>1</v>
      </c>
      <c r="F93" s="926">
        <f t="shared" si="4"/>
        <v>43891</v>
      </c>
      <c r="G93" s="274"/>
      <c r="H93" s="295"/>
      <c r="I93" s="295"/>
      <c r="J93" s="295">
        <v>8</v>
      </c>
      <c r="K93" s="485">
        <f>INDEX(Periods!$F$21:$O$30,J93+1,$E93+2)</f>
        <v>43891</v>
      </c>
      <c r="L93" s="486">
        <f t="shared" ca="1" si="1"/>
        <v>31</v>
      </c>
      <c r="M93" s="311"/>
      <c r="N93" s="279"/>
      <c r="O93" s="767" cm="1">
        <f t="array" aca="1" ref="O93" ca="1">INDEX(O$65:O$74,$AI93,1)*(1-$AH93)+INDEX(O$65:O$74,$AJ93,1)*($AH93)</f>
        <v>193.14159292035399</v>
      </c>
      <c r="P93" s="767" cm="1">
        <f t="array" aca="1" ref="P93" ca="1">INDEX(P$65:P$74,$AI93,1)*(1-$AH93)+INDEX(P$65:P$74,$AJ93,1)*($AH93)</f>
        <v>761.7256637168141</v>
      </c>
      <c r="Q93" s="768" cm="1">
        <f t="array" aca="1" ref="Q93" ca="1">INDEX(Q$65:Q$74,$AI93,1)*(1-$AH93)+INDEX(Q$65:Q$74,$AJ93,1)*($AH93)</f>
        <v>0.51480088495575227</v>
      </c>
      <c r="R93" s="768" cm="1">
        <f t="array" aca="1" ref="R93" ca="1">INDEX(R$65:R$74,$AI93,1)*(1-$AH93)+INDEX(R$65:R$74,$AJ93,1)*($AH93)</f>
        <v>0.58165929203539823</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3.6283185840707964E-2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0.72566371681415931</v>
      </c>
      <c r="AI93" s="279">
        <f t="shared" si="13"/>
        <v>8</v>
      </c>
      <c r="AJ93" s="279">
        <f t="shared" si="14"/>
        <v>9</v>
      </c>
      <c r="AK93" s="295" t="str">
        <f t="shared" si="5"/>
        <v>Dry</v>
      </c>
      <c r="AL93" s="279">
        <f t="shared" si="6"/>
        <v>138</v>
      </c>
      <c r="AM93" s="279"/>
      <c r="AN93" s="351">
        <f t="shared" si="2"/>
        <v>43572</v>
      </c>
      <c r="AO93" s="351">
        <f t="shared" si="8"/>
        <v>43665</v>
      </c>
      <c r="AP93" s="927">
        <f>INDEX(Periods!$F$21:$O$31,INDEX(Annual!EndGS,1,$E93+2)+2,$E93+2)</f>
        <v>43753</v>
      </c>
      <c r="AQ93" s="274"/>
      <c r="AR93" s="261"/>
      <c r="AS93" s="249"/>
      <c r="AT93" s="249"/>
      <c r="AU93" s="249"/>
    </row>
    <row r="94" spans="1:47" outlineLevel="3" x14ac:dyDescent="0.25">
      <c r="A94" s="249"/>
      <c r="B94" s="258"/>
      <c r="C94" s="251">
        <f t="shared" si="11"/>
        <v>4</v>
      </c>
      <c r="D94" s="274"/>
      <c r="E94" s="331">
        <v>1</v>
      </c>
      <c r="F94" s="926">
        <f t="shared" si="4"/>
        <v>43922</v>
      </c>
      <c r="G94" s="274"/>
      <c r="H94" s="295"/>
      <c r="I94" s="347"/>
      <c r="J94" s="347">
        <v>9</v>
      </c>
      <c r="K94" s="516">
        <f>INDEX(Periods!$F$21:$O$30,J94+1,$E94+2)</f>
        <v>43922</v>
      </c>
      <c r="L94" s="533">
        <f t="shared" ca="1" si="1"/>
        <v>15</v>
      </c>
      <c r="M94" s="517"/>
      <c r="N94" s="348"/>
      <c r="O94" s="769" cm="1">
        <f t="array" aca="1" ref="O94" ca="1">INDEX(O$65:O$74,$AI94,1)*(1-$AH94)+INDEX(O$65:O$74,$AJ94,1)*($AH94)</f>
        <v>200</v>
      </c>
      <c r="P94" s="769" cm="1">
        <f t="array" aca="1" ref="P94" ca="1">INDEX(P$65:P$74,$AI94,1)*(1-$AH94)+INDEX(P$65:P$74,$AJ94,1)*($AH94)</f>
        <v>700</v>
      </c>
      <c r="Q94" s="770" cm="1">
        <f t="array" aca="1" ref="Q94" ca="1">INDEX(Q$65:Q$74,$AI94,1)*(1-$AH94)+INDEX(Q$65:Q$74,$AJ94,1)*($AH94)</f>
        <v>0.51</v>
      </c>
      <c r="R94" s="770" cm="1">
        <f t="array" aca="1" ref="R94" ca="1">INDEX(R$65:R$74,$AI94,1)*(1-$AH94)+INDEX(R$65:R$74,$AJ94,1)*($AH94)</f>
        <v>0.57000000000000006</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0.05</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v>
      </c>
      <c r="AI94" s="279">
        <f t="shared" si="13"/>
        <v>9</v>
      </c>
      <c r="AJ94" s="279">
        <f t="shared" si="14"/>
        <v>10</v>
      </c>
      <c r="AK94" s="295" t="str">
        <f t="shared" si="5"/>
        <v>Dry</v>
      </c>
      <c r="AL94" s="279">
        <f t="shared" si="6"/>
        <v>169</v>
      </c>
      <c r="AM94" s="279"/>
      <c r="AN94" s="351">
        <f t="shared" si="2"/>
        <v>43572</v>
      </c>
      <c r="AO94" s="351">
        <f t="shared" si="8"/>
        <v>43665</v>
      </c>
      <c r="AP94" s="927">
        <f>INDEX(Periods!$F$21:$O$31,INDEX(Annual!EndGS,1,$E94+2)+2,$E94+2)</f>
        <v>43753</v>
      </c>
      <c r="AQ94" s="274"/>
      <c r="AR94" s="261"/>
      <c r="AS94" s="249"/>
      <c r="AT94" s="249"/>
      <c r="AU94" s="249"/>
    </row>
    <row r="95" spans="1:47" outlineLevel="2" x14ac:dyDescent="0.25">
      <c r="A95" s="249"/>
      <c r="B95" s="258"/>
      <c r="C95" s="251">
        <f t="shared" ref="C95" si="16">INT($C$29)+2</f>
        <v>3</v>
      </c>
      <c r="D95" s="274"/>
      <c r="E95" s="331">
        <v>2</v>
      </c>
      <c r="F95" s="926">
        <f t="shared" si="4"/>
        <v>43572</v>
      </c>
      <c r="G95" s="274"/>
      <c r="H95" s="295"/>
      <c r="I95" s="523" t="s">
        <v>777</v>
      </c>
      <c r="J95" s="523">
        <v>0</v>
      </c>
      <c r="K95" s="524">
        <f>INDEX(Periods!$F$21:$O$30,J95+1,$E95+2)</f>
        <v>43572</v>
      </c>
      <c r="L95" s="534">
        <f t="shared" ca="1" si="1"/>
        <v>21</v>
      </c>
      <c r="M95" s="525"/>
      <c r="N95" s="526"/>
      <c r="O95" s="765" cm="1">
        <f t="array" aca="1" ref="O95" ca="1">INDEX(O$65:O$74,$AI95,1)*(1-$AH95)+INDEX(O$65:O$74,$AJ95,1)*($AH95)</f>
        <v>200</v>
      </c>
      <c r="P95" s="765" cm="1">
        <f t="array" aca="1" ref="P95" ca="1">INDEX(P$65:P$74,$AI95,1)*(1-$AH95)+INDEX(P$65:P$74,$AJ95,1)*($AH95)</f>
        <v>352</v>
      </c>
      <c r="Q95" s="766" cm="1">
        <f t="array" aca="1" ref="Q95" ca="1">INDEX(Q$65:Q$74,$AI95,1)*(1-$AH95)+INDEX(Q$65:Q$74,$AJ95,1)*($AH95)</f>
        <v>0.81</v>
      </c>
      <c r="R95" s="766" cm="1">
        <f t="array" aca="1" ref="R95" ca="1">INDEX(R$65:R$74,$AI95,1)*(1-$AH95)+INDEX(R$65:R$74,$AJ95,1)*($AH95)</f>
        <v>0.81</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v>
      </c>
      <c r="W95" s="526"/>
      <c r="X95" s="921" cm="1">
        <f t="array" aca="1" ref="X95" ca="1">INDEX(X$65:X$74,$AI95,1)*(1-$AH95)+INDEX(X$65:X$74,$AJ95,1)*($AH95)</f>
        <v>1</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v>
      </c>
      <c r="AI95" s="279">
        <f t="shared" si="13"/>
        <v>1</v>
      </c>
      <c r="AJ95" s="279">
        <f t="shared" si="14"/>
        <v>2</v>
      </c>
      <c r="AK95" s="295" t="str">
        <f t="shared" si="5"/>
        <v>Early</v>
      </c>
      <c r="AL95" s="279">
        <f t="shared" si="6"/>
        <v>0</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25">
      <c r="A96" s="249"/>
      <c r="B96" s="258"/>
      <c r="C96" s="251">
        <f t="shared" si="11"/>
        <v>4</v>
      </c>
      <c r="D96" s="274"/>
      <c r="E96" s="331">
        <v>2</v>
      </c>
      <c r="F96" s="926">
        <f t="shared" si="4"/>
        <v>43593</v>
      </c>
      <c r="G96" s="274"/>
      <c r="H96" s="295"/>
      <c r="I96" s="295"/>
      <c r="J96" s="295">
        <v>1</v>
      </c>
      <c r="K96" s="485">
        <f>INDEX(Periods!$F$21:$O$30,J96+1,$E96+2)</f>
        <v>43593</v>
      </c>
      <c r="L96" s="486">
        <f t="shared" ca="1" si="1"/>
        <v>35</v>
      </c>
      <c r="M96" s="311"/>
      <c r="N96" s="279"/>
      <c r="O96" s="767" cm="1">
        <f t="array" aca="1" ref="O96" ca="1">INDEX(O$65:O$74,$AI96,1)*(1-$AH96)+INDEX(O$65:O$74,$AJ96,1)*($AH96)</f>
        <v>216.66666666666669</v>
      </c>
      <c r="P96" s="767" cm="1">
        <f t="array" aca="1" ref="P96" ca="1">INDEX(P$65:P$74,$AI96,1)*(1-$AH96)+INDEX(P$65:P$74,$AJ96,1)*($AH96)</f>
        <v>766.66666666666674</v>
      </c>
      <c r="Q96" s="768" cm="1">
        <f t="array" aca="1" ref="Q96" ca="1">INDEX(Q$65:Q$74,$AI96,1)*(1-$AH96)+INDEX(Q$65:Q$74,$AJ96,1)*($AH96)</f>
        <v>0.81000000000000016</v>
      </c>
      <c r="R96" s="768" cm="1">
        <f t="array" aca="1" ref="R96" ca="1">INDEX(R$65:R$74,$AI96,1)*(1-$AH96)+INDEX(R$65:R$74,$AJ96,1)*($AH96)</f>
        <v>0.81000000000000016</v>
      </c>
      <c r="S96" s="762" cm="1">
        <f t="array" ref="S96">INDEX([0]!i_pasture_stage_p6z,$J96+1,ROUNDDOWN((ROW($J96)-ROW($J$65))/i_p6_len,0)+1)</f>
        <v>0.74285714285714288</v>
      </c>
      <c r="T96" s="768" cm="1">
        <f t="array" aca="1" ref="T96" ca="1">INDEX(T$65:T$74,$AI96,1)*(1-$AH96)+INDEX(T$65:T$74,$AJ96,1)*($AH96)</f>
        <v>0.3</v>
      </c>
      <c r="U96" s="762" cm="1">
        <f t="array" aca="1" ref="U96" ca="1">INDEX(U$65:U$74,$AI96,1)*(1-$AH96)+INDEX(U$65:U$74,$AJ96,1)*($AH96)</f>
        <v>10</v>
      </c>
      <c r="V96" s="768" cm="1">
        <f t="array" aca="1" ref="V96" ca="1">INDEX(V$65:V$74,$AI96,1)*(1-$AH96)+INDEX(V$65:V$74,$AJ96,1)*($AH96)</f>
        <v>3.333333333333334E-2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0.33333333333333331</v>
      </c>
      <c r="AI96" s="279">
        <f t="shared" si="13"/>
        <v>2</v>
      </c>
      <c r="AJ96" s="279">
        <f t="shared" si="14"/>
        <v>3</v>
      </c>
      <c r="AK96" s="295" t="str">
        <f t="shared" si="5"/>
        <v>Early</v>
      </c>
      <c r="AL96" s="279">
        <f t="shared" si="6"/>
        <v>21</v>
      </c>
      <c r="AM96" s="279"/>
      <c r="AN96" s="351">
        <f t="shared" si="2"/>
        <v>43572</v>
      </c>
      <c r="AO96" s="351">
        <f t="shared" si="8"/>
        <v>43665</v>
      </c>
      <c r="AP96" s="927">
        <f>INDEX(Periods!$F$21:$O$31,INDEX(Annual!EndGS,1,$E96+2)+2,$E96+2)</f>
        <v>43753</v>
      </c>
      <c r="AQ96" s="274"/>
      <c r="AR96" s="261"/>
      <c r="AS96" s="249"/>
      <c r="AT96" s="249"/>
      <c r="AU96" s="249"/>
    </row>
    <row r="97" spans="1:47" outlineLevel="3" x14ac:dyDescent="0.25">
      <c r="A97" s="249"/>
      <c r="B97" s="258"/>
      <c r="C97" s="251">
        <f t="shared" si="11"/>
        <v>4</v>
      </c>
      <c r="D97" s="274"/>
      <c r="E97" s="331">
        <v>2</v>
      </c>
      <c r="F97" s="926">
        <f t="shared" si="4"/>
        <v>43628</v>
      </c>
      <c r="G97" s="274"/>
      <c r="H97" s="295"/>
      <c r="I97" s="295"/>
      <c r="J97" s="295">
        <v>2</v>
      </c>
      <c r="K97" s="485">
        <f>INDEX(Periods!$F$21:$O$30,J97+1,$E97+2)</f>
        <v>43628</v>
      </c>
      <c r="L97" s="486">
        <f t="shared" ref="L97:L128" ca="1" si="17">IF(K98-K97&gt;0,K98-K97,OFFSET(K98,-i_p6_len,0)+365-K97)</f>
        <v>56</v>
      </c>
      <c r="M97" s="311"/>
      <c r="N97" s="279"/>
      <c r="O97" s="767" cm="1">
        <f t="array" aca="1" ref="O97" ca="1">INDEX(O$65:O$74,$AI97,1)*(1-$AH97)+INDEX(O$65:O$74,$AJ97,1)*($AH97)</f>
        <v>280</v>
      </c>
      <c r="P97" s="767" cm="1">
        <f t="array" aca="1" ref="P97" ca="1">INDEX(P$65:P$74,$AI97,1)*(1-$AH97)+INDEX(P$65:P$74,$AJ97,1)*($AH97)</f>
        <v>1953.6</v>
      </c>
      <c r="Q97" s="768" cm="1">
        <f t="array" aca="1" ref="Q97" ca="1">INDEX(Q$65:Q$74,$AI97,1)*(1-$AH97)+INDEX(Q$65:Q$74,$AJ97,1)*($AH97)</f>
        <v>0.80400000000000005</v>
      </c>
      <c r="R97" s="768" cm="1">
        <f t="array" aca="1" ref="R97" ca="1">INDEX(R$65:R$74,$AI97,1)*(1-$AH97)+INDEX(R$65:R$74,$AJ97,1)*($AH97)</f>
        <v>0.80400000000000005</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v>
      </c>
      <c r="AI97" s="279">
        <f t="shared" si="13"/>
        <v>3</v>
      </c>
      <c r="AJ97" s="279">
        <f t="shared" si="14"/>
        <v>4</v>
      </c>
      <c r="AK97" s="295" t="str">
        <f t="shared" si="5"/>
        <v>Early</v>
      </c>
      <c r="AL97" s="279">
        <f t="shared" si="6"/>
        <v>56</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25">
      <c r="A98" s="249"/>
      <c r="B98" s="258"/>
      <c r="C98" s="251">
        <f t="shared" si="11"/>
        <v>4</v>
      </c>
      <c r="D98" s="274"/>
      <c r="E98" s="331">
        <v>2</v>
      </c>
      <c r="F98" s="926">
        <f t="shared" si="4"/>
        <v>43684</v>
      </c>
      <c r="G98" s="274"/>
      <c r="H98" s="295"/>
      <c r="I98" s="295"/>
      <c r="J98" s="295">
        <v>3</v>
      </c>
      <c r="K98" s="485">
        <f>INDEX(Periods!$F$21:$O$30,J98+1,$E98+2)</f>
        <v>43684</v>
      </c>
      <c r="L98" s="486">
        <f t="shared" ca="1" si="17"/>
        <v>49</v>
      </c>
      <c r="M98" s="311"/>
      <c r="N98" s="279"/>
      <c r="O98" s="767" cm="1">
        <f t="array" aca="1" ref="O98" ca="1">INDEX(O$65:O$74,$AI98,1)*(1-$AH98)+INDEX(O$65:O$74,$AJ98,1)*($AH98)</f>
        <v>367.85714285714289</v>
      </c>
      <c r="P98" s="767" cm="1">
        <f t="array" aca="1" ref="P98" ca="1">INDEX(P$65:P$74,$AI98,1)*(1-$AH98)+INDEX(P$65:P$74,$AJ98,1)*($AH98)</f>
        <v>2843.4642857142858</v>
      </c>
      <c r="Q98" s="768" cm="1">
        <f t="array" aca="1" ref="Q98" ca="1">INDEX(Q$65:Q$74,$AI98,1)*(1-$AH98)+INDEX(Q$65:Q$74,$AJ98,1)*($AH98)</f>
        <v>0.78642857142857148</v>
      </c>
      <c r="R98" s="768" cm="1">
        <f t="array" aca="1" ref="R98" ca="1">INDEX(R$65:R$74,$AI98,1)*(1-$AH98)+INDEX(R$65:R$74,$AJ98,1)*($AH98)</f>
        <v>0.79321428571428576</v>
      </c>
      <c r="S98" s="762" cm="1">
        <f t="array" ref="S98">INDEX([0]!i_pasture_stage_p6z,$J98+1,ROUNDDOWN((ROW($J98)-ROW($J$65))/i_p6_len,0)+1)</f>
        <v>1</v>
      </c>
      <c r="T98" s="768" cm="1">
        <f t="array" aca="1" ref="T98" ca="1">INDEX(T$65:T$74,$AI98,1)*(1-$AH98)+INDEX(T$65:T$74,$AJ98,1)*($AH98)</f>
        <v>0.3</v>
      </c>
      <c r="U98" s="762" cm="1">
        <f t="array" aca="1" ref="U98" ca="1">INDEX(U$65:U$74,$AI98,1)*(1-$AH98)+INDEX(U$65:U$74,$AJ98,1)*($AH98)</f>
        <v>10</v>
      </c>
      <c r="V98" s="768" cm="1">
        <f t="array" aca="1" ref="V98" ca="1">INDEX(V$65:V$74,$AI98,1)*(1-$AH98)+INDEX(V$65:V$74,$AJ98,1)*($AH98)</f>
        <v>0</v>
      </c>
      <c r="W98" s="279"/>
      <c r="X98" s="922" cm="1">
        <f t="array" aca="1" ref="X98" ca="1">INDEX(X$65:X$74,$AI98,1)*(1-$AH98)+INDEX(X$65:X$74,$AJ98,1)*($AH98)</f>
        <v>0.9151785714285714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150</v>
      </c>
      <c r="AC98" s="767" cm="1">
        <f t="array" aca="1" ref="AC98" ca="1">INDEX(AC$65:AC$74,$AI98,1)*(1-$AH98)+INDEX(AC$65:AC$74,$AJ98,1)*($AH98)</f>
        <v>150</v>
      </c>
      <c r="AD98" s="767" cm="1">
        <f t="array" aca="1" ref="AD98" ca="1">INDEX(AD$65:AD$74,$AI98,1)*(1-$AH98)+INDEX(AD$65:AD$74,$AJ98,1)*($AH98)</f>
        <v>150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0.3392857142857143</v>
      </c>
      <c r="AI98" s="279">
        <f t="shared" si="13"/>
        <v>4</v>
      </c>
      <c r="AJ98" s="279">
        <f t="shared" si="14"/>
        <v>5</v>
      </c>
      <c r="AK98" s="295" t="str">
        <f t="shared" si="5"/>
        <v>Late</v>
      </c>
      <c r="AL98" s="279">
        <f t="shared" si="6"/>
        <v>19</v>
      </c>
      <c r="AM98" s="279"/>
      <c r="AN98" s="351">
        <f t="shared" si="18"/>
        <v>43572</v>
      </c>
      <c r="AO98" s="351">
        <f t="shared" si="8"/>
        <v>43665</v>
      </c>
      <c r="AP98" s="927">
        <f>INDEX(Periods!$F$21:$O$31,INDEX(Annual!EndGS,1,$E98+2)+2,$E98+2)</f>
        <v>43753</v>
      </c>
      <c r="AQ98" s="274"/>
      <c r="AR98" s="261"/>
      <c r="AS98" s="249"/>
      <c r="AT98" s="249"/>
      <c r="AU98" s="249"/>
    </row>
    <row r="99" spans="1:47" outlineLevel="3" x14ac:dyDescent="0.25">
      <c r="A99" s="249"/>
      <c r="B99" s="258"/>
      <c r="C99" s="251">
        <f t="shared" si="11"/>
        <v>4</v>
      </c>
      <c r="D99" s="274"/>
      <c r="E99" s="331">
        <v>2</v>
      </c>
      <c r="F99" s="926">
        <f t="shared" si="4"/>
        <v>43733</v>
      </c>
      <c r="G99" s="274"/>
      <c r="H99" s="295"/>
      <c r="I99" s="295"/>
      <c r="J99" s="295">
        <v>4</v>
      </c>
      <c r="K99" s="485">
        <f>INDEX(Periods!$F$21:$O$30,J99+1,$E99+2)</f>
        <v>43733</v>
      </c>
      <c r="L99" s="486">
        <f t="shared" ca="1" si="17"/>
        <v>20</v>
      </c>
      <c r="M99" s="311"/>
      <c r="N99" s="279"/>
      <c r="O99" s="767" cm="1">
        <f t="array" aca="1" ref="O99" ca="1">INDEX(O$65:O$74,$AI99,1)*(1-$AH99)+INDEX(O$65:O$74,$AJ99,1)*($AH99)</f>
        <v>500</v>
      </c>
      <c r="P99" s="767" cm="1">
        <f t="array" aca="1" ref="P99" ca="1">INDEX(P$65:P$74,$AI99,1)*(1-$AH99)+INDEX(P$65:P$74,$AJ99,1)*($AH99)</f>
        <v>3598</v>
      </c>
      <c r="Q99" s="768" cm="1">
        <f t="array" aca="1" ref="Q99" ca="1">INDEX(Q$65:Q$74,$AI99,1)*(1-$AH99)+INDEX(Q$65:Q$74,$AJ99,1)*($AH99)</f>
        <v>0.76</v>
      </c>
      <c r="R99" s="768" cm="1">
        <f t="array" aca="1" ref="R99" ca="1">INDEX(R$65:R$74,$AI99,1)*(1-$AH99)+INDEX(R$65:R$74,$AJ99,1)*($AH99)</f>
        <v>0.78</v>
      </c>
      <c r="S99" s="762" cm="1">
        <f t="array" ref="S99">INDEX([0]!i_pasture_stage_p6z,$J99+1,ROUNDDOWN((ROW($J99)-ROW($J$65))/i_p6_len,0)+1)</f>
        <v>1</v>
      </c>
      <c r="T99" s="768" cm="1">
        <f t="array" aca="1" ref="T99" ca="1">INDEX(T$65:T$74,$AI99,1)*(1-$AH99)+INDEX(T$65:T$74,$AJ99,1)*($AH99)</f>
        <v>0.29999999999999993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0.42857142857142855</v>
      </c>
      <c r="AI99" s="279">
        <f t="shared" si="13"/>
        <v>5</v>
      </c>
      <c r="AJ99" s="279">
        <f t="shared" si="14"/>
        <v>5</v>
      </c>
      <c r="AK99" s="295" t="str">
        <f t="shared" si="5"/>
        <v>Late</v>
      </c>
      <c r="AL99" s="279">
        <f t="shared" si="6"/>
        <v>68</v>
      </c>
      <c r="AM99" s="279"/>
      <c r="AN99" s="351">
        <f t="shared" si="18"/>
        <v>43572</v>
      </c>
      <c r="AO99" s="351">
        <f t="shared" si="8"/>
        <v>43665</v>
      </c>
      <c r="AP99" s="927">
        <f>INDEX(Periods!$F$21:$O$31,INDEX(Annual!EndGS,1,$E99+2)+2,$E99+2)</f>
        <v>43753</v>
      </c>
      <c r="AQ99" s="274"/>
      <c r="AR99" s="261"/>
      <c r="AS99" s="249"/>
      <c r="AT99" s="249"/>
      <c r="AU99" s="249"/>
    </row>
    <row r="100" spans="1:47" outlineLevel="3" x14ac:dyDescent="0.25">
      <c r="A100" s="249"/>
      <c r="B100" s="258"/>
      <c r="C100" s="251">
        <f t="shared" si="11"/>
        <v>4</v>
      </c>
      <c r="D100" s="274"/>
      <c r="E100" s="331">
        <v>2</v>
      </c>
      <c r="F100" s="926">
        <f t="shared" si="4"/>
        <v>43753</v>
      </c>
      <c r="G100" s="274"/>
      <c r="H100" s="295"/>
      <c r="I100" s="295"/>
      <c r="J100" s="295">
        <v>5</v>
      </c>
      <c r="K100" s="485">
        <f>INDEX(Periods!$F$21:$O$30,J100+1,$E100+2)</f>
        <v>43753</v>
      </c>
      <c r="L100" s="486">
        <f t="shared" ca="1" si="17"/>
        <v>31</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0.60750000000000004</v>
      </c>
      <c r="R100" s="768" cm="1">
        <f t="array" aca="1" ref="R100" ca="1">INDEX(R$65:R$74,$AI100,1)*(1-$AH100)+INDEX(R$65:R$74,$AJ100,1)*($AH100)</f>
        <v>0.71250000000000002</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v>
      </c>
      <c r="AI100" s="279">
        <f t="shared" si="13"/>
        <v>6</v>
      </c>
      <c r="AJ100" s="279">
        <f t="shared" si="14"/>
        <v>7</v>
      </c>
      <c r="AK100" s="295" t="str">
        <f t="shared" si="5"/>
        <v>Dry</v>
      </c>
      <c r="AL100" s="279">
        <f t="shared" si="6"/>
        <v>0</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25">
      <c r="A101" s="249"/>
      <c r="B101" s="258"/>
      <c r="C101" s="251">
        <f t="shared" si="11"/>
        <v>4</v>
      </c>
      <c r="D101" s="274"/>
      <c r="E101" s="331">
        <v>2</v>
      </c>
      <c r="F101" s="926">
        <f t="shared" si="4"/>
        <v>43784</v>
      </c>
      <c r="G101" s="274"/>
      <c r="H101" s="295"/>
      <c r="I101" s="295"/>
      <c r="J101" s="295">
        <v>6</v>
      </c>
      <c r="K101" s="485">
        <f>INDEX(Periods!$F$21:$O$30,J101+1,$E101+2)</f>
        <v>43784</v>
      </c>
      <c r="L101" s="486">
        <f t="shared" ca="1" si="17"/>
        <v>68</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31</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25">
      <c r="A102" s="249"/>
      <c r="B102" s="258"/>
      <c r="C102" s="251">
        <f t="shared" si="11"/>
        <v>4</v>
      </c>
      <c r="D102" s="274"/>
      <c r="E102" s="331">
        <v>2</v>
      </c>
      <c r="F102" s="926">
        <f t="shared" si="4"/>
        <v>43852</v>
      </c>
      <c r="G102" s="274"/>
      <c r="H102" s="295"/>
      <c r="I102" s="295"/>
      <c r="J102" s="295">
        <v>7</v>
      </c>
      <c r="K102" s="485">
        <f>INDEX(Periods!$F$21:$O$30,J102+1,$E102+2)</f>
        <v>43852</v>
      </c>
      <c r="L102" s="486">
        <f t="shared" ca="1" si="17"/>
        <v>39</v>
      </c>
      <c r="M102" s="311"/>
      <c r="N102" s="279"/>
      <c r="O102" s="767" cm="1">
        <f t="array" aca="1" ref="O102" ca="1">INDEX(O$65:O$74,$AI102,1)*(1-$AH102)+INDEX(O$65:O$74,$AJ102,1)*($AH102)</f>
        <v>184.51327433628319</v>
      </c>
      <c r="P102" s="767" cm="1">
        <f t="array" aca="1" ref="P102" ca="1">INDEX(P$65:P$74,$AI102,1)*(1-$AH102)+INDEX(P$65:P$74,$AJ102,1)*($AH102)</f>
        <v>839.38053097345141</v>
      </c>
      <c r="Q102" s="768" cm="1">
        <f t="array" aca="1" ref="Q102" ca="1">INDEX(Q$65:Q$74,$AI102,1)*(1-$AH102)+INDEX(Q$65:Q$74,$AJ102,1)*($AH102)</f>
        <v>0.5208407079646018</v>
      </c>
      <c r="R102" s="768" cm="1">
        <f t="array" aca="1" ref="R102" ca="1">INDEX(R$65:R$74,$AI102,1)*(1-$AH102)+INDEX(R$65:R$74,$AJ102,1)*($AH102)</f>
        <v>0.59632743362831864</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1.9026548672566371E-2</v>
      </c>
      <c r="W102" s="279"/>
      <c r="X102" s="922" cm="1">
        <f t="array" aca="1" ref="X102" ca="1">INDEX(X$65:X$74,$AI102,1)*(1-$AH102)+INDEX(X$65:X$74,$AJ102,1)*($AH102)</f>
        <v>0.33000000000000007</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0.38053097345132741</v>
      </c>
      <c r="AI102" s="279">
        <f t="shared" si="13"/>
        <v>8</v>
      </c>
      <c r="AJ102" s="279">
        <f t="shared" si="14"/>
        <v>9</v>
      </c>
      <c r="AK102" s="295" t="str">
        <f t="shared" si="5"/>
        <v>Dry</v>
      </c>
      <c r="AL102" s="279">
        <f t="shared" si="6"/>
        <v>99</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25">
      <c r="A103" s="249"/>
      <c r="B103" s="258"/>
      <c r="C103" s="251">
        <f t="shared" si="11"/>
        <v>4</v>
      </c>
      <c r="D103" s="274"/>
      <c r="E103" s="331">
        <v>2</v>
      </c>
      <c r="F103" s="926">
        <f t="shared" si="4"/>
        <v>43891</v>
      </c>
      <c r="G103" s="274"/>
      <c r="H103" s="295"/>
      <c r="I103" s="295"/>
      <c r="J103" s="295">
        <v>8</v>
      </c>
      <c r="K103" s="485">
        <f>INDEX(Periods!$F$21:$O$30,J103+1,$E103+2)</f>
        <v>43891</v>
      </c>
      <c r="L103" s="486">
        <f t="shared" ca="1" si="17"/>
        <v>31</v>
      </c>
      <c r="M103" s="311"/>
      <c r="N103" s="279"/>
      <c r="O103" s="767" cm="1">
        <f t="array" aca="1" ref="O103" ca="1">INDEX(O$65:O$74,$AI103,1)*(1-$AH103)+INDEX(O$65:O$74,$AJ103,1)*($AH103)</f>
        <v>193.14159292035399</v>
      </c>
      <c r="P103" s="767" cm="1">
        <f t="array" aca="1" ref="P103" ca="1">INDEX(P$65:P$74,$AI103,1)*(1-$AH103)+INDEX(P$65:P$74,$AJ103,1)*($AH103)</f>
        <v>761.7256637168141</v>
      </c>
      <c r="Q103" s="768" cm="1">
        <f t="array" aca="1" ref="Q103" ca="1">INDEX(Q$65:Q$74,$AI103,1)*(1-$AH103)+INDEX(Q$65:Q$74,$AJ103,1)*($AH103)</f>
        <v>0.51480088495575227</v>
      </c>
      <c r="R103" s="768" cm="1">
        <f t="array" aca="1" ref="R103" ca="1">INDEX(R$65:R$74,$AI103,1)*(1-$AH103)+INDEX(R$65:R$74,$AJ103,1)*($AH103)</f>
        <v>0.58165929203539823</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3.6283185840707964E-2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0.72566371681415931</v>
      </c>
      <c r="AI103" s="279">
        <f t="shared" si="13"/>
        <v>8</v>
      </c>
      <c r="AJ103" s="279">
        <f t="shared" si="14"/>
        <v>9</v>
      </c>
      <c r="AK103" s="295" t="str">
        <f t="shared" si="5"/>
        <v>Dry</v>
      </c>
      <c r="AL103" s="279">
        <f t="shared" si="6"/>
        <v>138</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25">
      <c r="A104" s="249"/>
      <c r="B104" s="258"/>
      <c r="C104" s="251">
        <f t="shared" si="11"/>
        <v>4</v>
      </c>
      <c r="D104" s="274"/>
      <c r="E104" s="331">
        <v>2</v>
      </c>
      <c r="F104" s="926">
        <f t="shared" si="4"/>
        <v>43922</v>
      </c>
      <c r="G104" s="274"/>
      <c r="H104" s="295"/>
      <c r="I104" s="347"/>
      <c r="J104" s="347">
        <v>9</v>
      </c>
      <c r="K104" s="516">
        <f>INDEX(Periods!$F$21:$O$30,J104+1,$E104+2)</f>
        <v>43922</v>
      </c>
      <c r="L104" s="533">
        <f t="shared" ca="1" si="17"/>
        <v>15</v>
      </c>
      <c r="M104" s="517"/>
      <c r="N104" s="348"/>
      <c r="O104" s="769" cm="1">
        <f t="array" aca="1" ref="O104" ca="1">INDEX(O$65:O$74,$AI104,1)*(1-$AH104)+INDEX(O$65:O$74,$AJ104,1)*($AH104)</f>
        <v>200</v>
      </c>
      <c r="P104" s="769" cm="1">
        <f t="array" aca="1" ref="P104" ca="1">INDEX(P$65:P$74,$AI104,1)*(1-$AH104)+INDEX(P$65:P$74,$AJ104,1)*($AH104)</f>
        <v>700</v>
      </c>
      <c r="Q104" s="770" cm="1">
        <f t="array" aca="1" ref="Q104" ca="1">INDEX(Q$65:Q$74,$AI104,1)*(1-$AH104)+INDEX(Q$65:Q$74,$AJ104,1)*($AH104)</f>
        <v>0.51</v>
      </c>
      <c r="R104" s="770" cm="1">
        <f t="array" aca="1" ref="R104" ca="1">INDEX(R$65:R$74,$AI104,1)*(1-$AH104)+INDEX(R$65:R$74,$AJ104,1)*($AH104)</f>
        <v>0.57000000000000006</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0.05</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v>
      </c>
      <c r="AI104" s="279">
        <f t="shared" si="13"/>
        <v>9</v>
      </c>
      <c r="AJ104" s="279">
        <f t="shared" si="14"/>
        <v>10</v>
      </c>
      <c r="AK104" s="295" t="str">
        <f t="shared" si="5"/>
        <v>Dry</v>
      </c>
      <c r="AL104" s="279">
        <f t="shared" si="6"/>
        <v>169</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25">
      <c r="A105" s="249"/>
      <c r="B105" s="258"/>
      <c r="C105" s="251">
        <f t="shared" ref="C105" si="19">INT($C$29)+2</f>
        <v>3</v>
      </c>
      <c r="D105" s="274"/>
      <c r="E105" s="331">
        <v>3</v>
      </c>
      <c r="F105" s="926">
        <f t="shared" si="4"/>
        <v>43936</v>
      </c>
      <c r="G105" s="274"/>
      <c r="H105" s="295"/>
      <c r="I105" s="523" t="s">
        <v>778</v>
      </c>
      <c r="J105" s="523">
        <v>0</v>
      </c>
      <c r="K105" s="524">
        <f>INDEX(Periods!$F$21:$O$30,J105+1,$E105+2)</f>
        <v>43572</v>
      </c>
      <c r="L105" s="534">
        <f t="shared" ca="1" si="17"/>
        <v>21</v>
      </c>
      <c r="M105" s="525"/>
      <c r="N105" s="526"/>
      <c r="O105" s="765" cm="1">
        <f t="array" aca="1" ref="O105" ca="1">INDEX(O$65:O$74,$AI105,1)*(1-$AH105)+INDEX(O$65:O$74,$AJ105,1)*($AH105)</f>
        <v>200</v>
      </c>
      <c r="P105" s="765" cm="1">
        <f t="array" aca="1" ref="P105" ca="1">INDEX(P$65:P$74,$AI105,1)*(1-$AH105)+INDEX(P$65:P$74,$AJ105,1)*($AH105)</f>
        <v>600</v>
      </c>
      <c r="Q105" s="766" cm="1">
        <f t="array" aca="1" ref="Q105" ca="1">INDEX(Q$65:Q$74,$AI105,1)*(1-$AH105)+INDEX(Q$65:Q$74,$AJ105,1)*($AH105)</f>
        <v>0.505</v>
      </c>
      <c r="R105" s="766" cm="1">
        <f t="array" aca="1" ref="R105" ca="1">INDEX(R$65:R$74,$AI105,1)*(1-$AH105)+INDEX(R$65:R$74,$AJ105,1)*($AH105)</f>
        <v>0.55500000000000005</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0.5</v>
      </c>
      <c r="AI105" s="279">
        <f t="shared" si="13"/>
        <v>9</v>
      </c>
      <c r="AJ105" s="279">
        <f t="shared" si="14"/>
        <v>10</v>
      </c>
      <c r="AK105" s="295" t="str">
        <f t="shared" si="5"/>
        <v>Dry</v>
      </c>
      <c r="AL105" s="279">
        <f t="shared" si="6"/>
        <v>183</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25">
      <c r="A106" s="249"/>
      <c r="B106" s="258"/>
      <c r="C106" s="251">
        <f t="shared" si="11"/>
        <v>4</v>
      </c>
      <c r="D106" s="274"/>
      <c r="E106" s="331">
        <v>3</v>
      </c>
      <c r="F106" s="926">
        <f t="shared" si="4"/>
        <v>43593</v>
      </c>
      <c r="G106" s="274"/>
      <c r="H106" s="295"/>
      <c r="I106" s="295"/>
      <c r="J106" s="295">
        <v>1</v>
      </c>
      <c r="K106" s="485">
        <f>INDEX(Periods!$F$21:$O$30,J106+1,$E106+2)</f>
        <v>43593</v>
      </c>
      <c r="L106" s="486">
        <f t="shared" ca="1" si="17"/>
        <v>35</v>
      </c>
      <c r="M106" s="311"/>
      <c r="N106" s="279"/>
      <c r="O106" s="767" cm="1">
        <f t="array" aca="1" ref="O106" ca="1">INDEX(O$65:O$74,$AI106,1)*(1-$AH106)+INDEX(O$65:O$74,$AJ106,1)*($AH106)</f>
        <v>200</v>
      </c>
      <c r="P106" s="767" cm="1">
        <f t="array" aca="1" ref="P106" ca="1">INDEX(P$65:P$74,$AI106,1)*(1-$AH106)+INDEX(P$65:P$74,$AJ106,1)*($AH106)</f>
        <v>352</v>
      </c>
      <c r="Q106" s="768" cm="1">
        <f t="array" aca="1" ref="Q106" ca="1">INDEX(Q$65:Q$74,$AI106,1)*(1-$AH106)+INDEX(Q$65:Q$74,$AJ106,1)*($AH106)</f>
        <v>0.81</v>
      </c>
      <c r="R106" s="768" cm="1">
        <f t="array" aca="1" ref="R106" ca="1">INDEX(R$65:R$74,$AI106,1)*(1-$AH106)+INDEX(R$65:R$74,$AJ106,1)*($AH106)</f>
        <v>0.81</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v>
      </c>
      <c r="W106" s="279"/>
      <c r="X106" s="922" cm="1">
        <f t="array" aca="1" ref="X106" ca="1">INDEX(X$65:X$74,$AI106,1)*(1-$AH106)+INDEX(X$65:X$74,$AJ106,1)*($AH106)</f>
        <v>1</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v>
      </c>
      <c r="AI106" s="279">
        <f t="shared" si="13"/>
        <v>1</v>
      </c>
      <c r="AJ106" s="279">
        <f t="shared" si="14"/>
        <v>2</v>
      </c>
      <c r="AK106" s="295" t="str">
        <f t="shared" si="5"/>
        <v>Early</v>
      </c>
      <c r="AL106" s="279">
        <f t="shared" si="6"/>
        <v>0</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25">
      <c r="A107" s="249"/>
      <c r="B107" s="258"/>
      <c r="C107" s="251">
        <f t="shared" si="11"/>
        <v>4</v>
      </c>
      <c r="D107" s="274"/>
      <c r="E107" s="331">
        <v>3</v>
      </c>
      <c r="F107" s="926">
        <f t="shared" si="4"/>
        <v>43628</v>
      </c>
      <c r="G107" s="274"/>
      <c r="H107" s="295"/>
      <c r="I107" s="295"/>
      <c r="J107" s="295">
        <v>2</v>
      </c>
      <c r="K107" s="485">
        <f>INDEX(Periods!$F$21:$O$30,J107+1,$E107+2)</f>
        <v>43628</v>
      </c>
      <c r="L107" s="486">
        <f t="shared" ca="1" si="17"/>
        <v>56</v>
      </c>
      <c r="M107" s="311"/>
      <c r="N107" s="279"/>
      <c r="O107" s="767" cm="1">
        <f t="array" aca="1" ref="O107" ca="1">INDEX(O$65:O$74,$AI107,1)*(1-$AH107)+INDEX(O$65:O$74,$AJ107,1)*($AH107)</f>
        <v>250</v>
      </c>
      <c r="P107" s="767" cm="1">
        <f t="array" aca="1" ref="P107" ca="1">INDEX(P$65:P$74,$AI107,1)*(1-$AH107)+INDEX(P$65:P$74,$AJ107,1)*($AH107)</f>
        <v>1200</v>
      </c>
      <c r="Q107" s="768" cm="1">
        <f t="array" aca="1" ref="Q107" ca="1">INDEX(Q$65:Q$74,$AI107,1)*(1-$AH107)+INDEX(Q$65:Q$74,$AJ107,1)*($AH107)</f>
        <v>0.81</v>
      </c>
      <c r="R107" s="768" cm="1">
        <f t="array" aca="1" ref="R107" ca="1">INDEX(R$65:R$74,$AI107,1)*(1-$AH107)+INDEX(R$65:R$74,$AJ107,1)*($AH107)</f>
        <v>0.81</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50</v>
      </c>
      <c r="Z107" s="767" cm="1">
        <f t="array" aca="1" ref="Z107" ca="1">INDEX(Z$65:Z$74,$AI107,1)*(1-$AH107)+INDEX(Z$65:Z$74,$AJ107,1)*($AH107)</f>
        <v>50</v>
      </c>
      <c r="AA107" s="767" cm="1">
        <f t="array" aca="1" ref="AA107" ca="1">INDEX(AA$65:AA$74,$AI107,1)*(1-$AH107)+INDEX(AA$65:AA$74,$AJ107,1)*($AH107)</f>
        <v>50</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400</v>
      </c>
      <c r="AF107" s="767" cm="1">
        <f t="array" aca="1" ref="AF107" ca="1">INDEX(AF$65:AF$74,$AI107,1)*(1-$AH107)+INDEX(AF$65:AF$74,$AJ107,1)*($AH107)</f>
        <v>400</v>
      </c>
      <c r="AG107" s="767" cm="1">
        <f t="array" aca="1" ref="AG107" ca="1">INDEX(AG$65:AG$74,$AI107,1)*(1-$AH107)+INDEX(AG$65:AG$74,$AJ107,1)*($AH107)</f>
        <v>400</v>
      </c>
      <c r="AH107" s="279">
        <f t="shared" ca="1" si="12"/>
        <v>0</v>
      </c>
      <c r="AI107" s="279">
        <f t="shared" si="13"/>
        <v>3</v>
      </c>
      <c r="AJ107" s="279">
        <f t="shared" si="14"/>
        <v>4</v>
      </c>
      <c r="AK107" s="295" t="str">
        <f t="shared" si="5"/>
        <v>Early</v>
      </c>
      <c r="AL107" s="279">
        <f t="shared" si="6"/>
        <v>35</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25">
      <c r="A108" s="249"/>
      <c r="B108" s="258"/>
      <c r="C108" s="251">
        <f t="shared" si="11"/>
        <v>4</v>
      </c>
      <c r="D108" s="274"/>
      <c r="E108" s="331">
        <v>3</v>
      </c>
      <c r="F108" s="926">
        <f t="shared" si="4"/>
        <v>43684</v>
      </c>
      <c r="G108" s="274"/>
      <c r="H108" s="295"/>
      <c r="I108" s="295"/>
      <c r="J108" s="295">
        <v>3</v>
      </c>
      <c r="K108" s="485">
        <f>INDEX(Periods!$F$21:$O$30,J108+1,$E108+2)</f>
        <v>43684</v>
      </c>
      <c r="L108" s="486">
        <f t="shared" ca="1" si="17"/>
        <v>49</v>
      </c>
      <c r="M108" s="311"/>
      <c r="N108" s="279"/>
      <c r="O108" s="767" cm="1">
        <f t="array" aca="1" ref="O108" ca="1">INDEX(O$65:O$74,$AI108,1)*(1-$AH108)+INDEX(O$65:O$74,$AJ108,1)*($AH108)</f>
        <v>367.85714285714289</v>
      </c>
      <c r="P108" s="767" cm="1">
        <f t="array" aca="1" ref="P108" ca="1">INDEX(P$65:P$74,$AI108,1)*(1-$AH108)+INDEX(P$65:P$74,$AJ108,1)*($AH108)</f>
        <v>2843.4642857142858</v>
      </c>
      <c r="Q108" s="768" cm="1">
        <f t="array" aca="1" ref="Q108" ca="1">INDEX(Q$65:Q$74,$AI108,1)*(1-$AH108)+INDEX(Q$65:Q$74,$AJ108,1)*($AH108)</f>
        <v>0.78642857142857148</v>
      </c>
      <c r="R108" s="768" cm="1">
        <f t="array" aca="1" ref="R108" ca="1">INDEX(R$65:R$74,$AI108,1)*(1-$AH108)+INDEX(R$65:R$74,$AJ108,1)*($AH108)</f>
        <v>0.79321428571428576</v>
      </c>
      <c r="S108" s="762" cm="1">
        <f t="array" ref="S108">INDEX([0]!i_pasture_stage_p6z,$J108+1,ROUNDDOWN((ROW($J108)-ROW($J$65))/i_p6_len,0)+1)</f>
        <v>1</v>
      </c>
      <c r="T108" s="768" cm="1">
        <f t="array" aca="1" ref="T108" ca="1">INDEX(T$65:T$74,$AI108,1)*(1-$AH108)+INDEX(T$65:T$74,$AJ108,1)*($AH108)</f>
        <v>0.3</v>
      </c>
      <c r="U108" s="762" cm="1">
        <f t="array" aca="1" ref="U108" ca="1">INDEX(U$65:U$74,$AI108,1)*(1-$AH108)+INDEX(U$65:U$74,$AJ108,1)*($AH108)</f>
        <v>10</v>
      </c>
      <c r="V108" s="768" cm="1">
        <f t="array" aca="1" ref="V108" ca="1">INDEX(V$65:V$74,$AI108,1)*(1-$AH108)+INDEX(V$65:V$74,$AJ108,1)*($AH108)</f>
        <v>0</v>
      </c>
      <c r="W108" s="279"/>
      <c r="X108" s="922" cm="1">
        <f t="array" aca="1" ref="X108" ca="1">INDEX(X$65:X$74,$AI108,1)*(1-$AH108)+INDEX(X$65:X$74,$AJ108,1)*($AH108)</f>
        <v>0.9151785714285714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150</v>
      </c>
      <c r="AC108" s="767" cm="1">
        <f t="array" aca="1" ref="AC108" ca="1">INDEX(AC$65:AC$74,$AI108,1)*(1-$AH108)+INDEX(AC$65:AC$74,$AJ108,1)*($AH108)</f>
        <v>150</v>
      </c>
      <c r="AD108" s="767" cm="1">
        <f t="array" aca="1" ref="AD108" ca="1">INDEX(AD$65:AD$74,$AI108,1)*(1-$AH108)+INDEX(AD$65:AD$74,$AJ108,1)*($AH108)</f>
        <v>150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0.3392857142857143</v>
      </c>
      <c r="AI108" s="279">
        <f t="shared" si="13"/>
        <v>4</v>
      </c>
      <c r="AJ108" s="279">
        <f t="shared" si="14"/>
        <v>5</v>
      </c>
      <c r="AK108" s="295" t="str">
        <f t="shared" si="5"/>
        <v>Late</v>
      </c>
      <c r="AL108" s="279">
        <f t="shared" si="6"/>
        <v>19</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25">
      <c r="A109" s="249"/>
      <c r="B109" s="258"/>
      <c r="C109" s="251">
        <f t="shared" si="11"/>
        <v>4</v>
      </c>
      <c r="D109" s="274"/>
      <c r="E109" s="331">
        <v>3</v>
      </c>
      <c r="F109" s="926">
        <f t="shared" si="4"/>
        <v>43733</v>
      </c>
      <c r="G109" s="274"/>
      <c r="H109" s="295"/>
      <c r="I109" s="295"/>
      <c r="J109" s="295">
        <v>4</v>
      </c>
      <c r="K109" s="485">
        <f>INDEX(Periods!$F$21:$O$30,J109+1,$E109+2)</f>
        <v>43733</v>
      </c>
      <c r="L109" s="486">
        <f t="shared" ca="1" si="17"/>
        <v>20</v>
      </c>
      <c r="M109" s="311"/>
      <c r="N109" s="279"/>
      <c r="O109" s="767" cm="1">
        <f t="array" aca="1" ref="O109" ca="1">INDEX(O$65:O$74,$AI109,1)*(1-$AH109)+INDEX(O$65:O$74,$AJ109,1)*($AH109)</f>
        <v>500</v>
      </c>
      <c r="P109" s="767" cm="1">
        <f t="array" aca="1" ref="P109" ca="1">INDEX(P$65:P$74,$AI109,1)*(1-$AH109)+INDEX(P$65:P$74,$AJ109,1)*($AH109)</f>
        <v>3598</v>
      </c>
      <c r="Q109" s="768" cm="1">
        <f t="array" aca="1" ref="Q109" ca="1">INDEX(Q$65:Q$74,$AI109,1)*(1-$AH109)+INDEX(Q$65:Q$74,$AJ109,1)*($AH109)</f>
        <v>0.76</v>
      </c>
      <c r="R109" s="768" cm="1">
        <f t="array" aca="1" ref="R109" ca="1">INDEX(R$65:R$74,$AI109,1)*(1-$AH109)+INDEX(R$65:R$74,$AJ109,1)*($AH109)</f>
        <v>0.78</v>
      </c>
      <c r="S109" s="762" cm="1">
        <f t="array" ref="S109">INDEX([0]!i_pasture_stage_p6z,$J109+1,ROUNDDOWN((ROW($J109)-ROW($J$65))/i_p6_len,0)+1)</f>
        <v>1</v>
      </c>
      <c r="T109" s="768" cm="1">
        <f t="array" aca="1" ref="T109" ca="1">INDEX(T$65:T$74,$AI109,1)*(1-$AH109)+INDEX(T$65:T$74,$AJ109,1)*($AH109)</f>
        <v>0.29999999999999993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0.42857142857142855</v>
      </c>
      <c r="AI109" s="279">
        <f t="shared" si="13"/>
        <v>5</v>
      </c>
      <c r="AJ109" s="279">
        <f t="shared" si="14"/>
        <v>5</v>
      </c>
      <c r="AK109" s="295" t="str">
        <f t="shared" si="5"/>
        <v>Late</v>
      </c>
      <c r="AL109" s="279">
        <f t="shared" si="6"/>
        <v>68</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25">
      <c r="A110" s="249"/>
      <c r="B110" s="258"/>
      <c r="C110" s="251">
        <f t="shared" si="11"/>
        <v>4</v>
      </c>
      <c r="D110" s="274"/>
      <c r="E110" s="331">
        <v>3</v>
      </c>
      <c r="F110" s="926">
        <f t="shared" si="4"/>
        <v>43753</v>
      </c>
      <c r="G110" s="274"/>
      <c r="H110" s="295"/>
      <c r="I110" s="295"/>
      <c r="J110" s="295">
        <v>5</v>
      </c>
      <c r="K110" s="485">
        <f>INDEX(Periods!$F$21:$O$30,J110+1,$E110+2)</f>
        <v>43753</v>
      </c>
      <c r="L110" s="486">
        <f t="shared" ca="1" si="17"/>
        <v>13</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0.60750000000000004</v>
      </c>
      <c r="R110" s="768" cm="1">
        <f t="array" aca="1" ref="R110" ca="1">INDEX(R$65:R$74,$AI110,1)*(1-$AH110)+INDEX(R$65:R$74,$AJ110,1)*($AH110)</f>
        <v>0.71250000000000002</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v>
      </c>
      <c r="AI110" s="279">
        <f t="shared" si="13"/>
        <v>6</v>
      </c>
      <c r="AJ110" s="279">
        <f t="shared" si="14"/>
        <v>7</v>
      </c>
      <c r="AK110" s="295" t="str">
        <f t="shared" si="5"/>
        <v>Dry</v>
      </c>
      <c r="AL110" s="279">
        <f t="shared" si="6"/>
        <v>0</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25">
      <c r="A111" s="249"/>
      <c r="B111" s="258"/>
      <c r="C111" s="251">
        <f t="shared" si="11"/>
        <v>4</v>
      </c>
      <c r="D111" s="274"/>
      <c r="E111" s="331">
        <v>3</v>
      </c>
      <c r="F111" s="926">
        <f t="shared" si="4"/>
        <v>43766</v>
      </c>
      <c r="G111" s="274"/>
      <c r="H111" s="295"/>
      <c r="I111" s="295"/>
      <c r="J111" s="295">
        <v>6</v>
      </c>
      <c r="K111" s="485">
        <f>INDEX(Periods!$F$21:$O$30,J111+1,$E111+2)</f>
        <v>43766</v>
      </c>
      <c r="L111" s="486">
        <f t="shared" ca="1" si="17"/>
        <v>86</v>
      </c>
      <c r="M111" s="311"/>
      <c r="N111" s="279"/>
      <c r="O111" s="767" cm="1">
        <f t="array" aca="1" ref="O111" ca="1">INDEX(O$65:O$74,$AI111,1)*(1-$AH111)+INDEX(O$65:O$74,$AJ111,1)*($AH111)</f>
        <v>548.80952380952385</v>
      </c>
      <c r="P111" s="767" cm="1">
        <f t="array" aca="1" ref="P111" ca="1">INDEX(P$65:P$74,$AI111,1)*(1-$AH111)+INDEX(P$65:P$74,$AJ111,1)*($AH111)</f>
        <v>2046.4285714285716</v>
      </c>
      <c r="Q111" s="768" cm="1">
        <f t="array" aca="1" ref="Q111" ca="1">INDEX(Q$65:Q$74,$AI111,1)*(1-$AH111)+INDEX(Q$65:Q$74,$AJ111,1)*($AH111)</f>
        <v>0.57654761904761909</v>
      </c>
      <c r="R111" s="768" cm="1">
        <f t="array" aca="1" ref="R111" ca="1">INDEX(R$65:R$74,$AI111,1)*(1-$AH111)+INDEX(R$65:R$74,$AJ111,1)*($AH111)</f>
        <v>0.68154761904761907</v>
      </c>
      <c r="S111" s="762" cm="1">
        <f t="array" ref="S111">INDEX([0]!i_pasture_stage_p6z,$J111+1,ROUNDDOWN((ROW($J111)-ROW($J$65))/i_p6_len,0)+1)</f>
        <v>1</v>
      </c>
      <c r="T111" s="768" cm="1">
        <f t="array" aca="1" ref="T111" ca="1">INDEX(T$65:T$74,$AI111,1)*(1-$AH111)+INDEX(T$65:T$74,$AJ111,1)*($AH111)</f>
        <v>0.3</v>
      </c>
      <c r="U111" s="762" cm="1">
        <f t="array" aca="1" ref="U111" ca="1">INDEX(U$65:U$74,$AI111,1)*(1-$AH111)+INDEX(U$65:U$74,$AJ111,1)*($AH111)</f>
        <v>10</v>
      </c>
      <c r="V111" s="768" cm="1">
        <f t="array" aca="1" ref="V111" ca="1">INDEX(V$65:V$74,$AI111,1)*(1-$AH111)+INDEX(V$65:V$74,$AJ111,1)*($AH111)</f>
        <v>0</v>
      </c>
      <c r="W111" s="279"/>
      <c r="X111" s="922" cm="1">
        <f t="array" aca="1" ref="X111" ca="1">INDEX(X$65:X$74,$AI111,1)*(1-$AH111)+INDEX(X$65:X$74,$AJ111,1)*($AH111)</f>
        <v>0.53333333333333333</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150</v>
      </c>
      <c r="AC111" s="767" cm="1">
        <f t="array" aca="1" ref="AC111" ca="1">INDEX(AC$65:AC$74,$AI111,1)*(1-$AH111)+INDEX(AC$65:AC$74,$AJ111,1)*($AH111)</f>
        <v>150</v>
      </c>
      <c r="AD111" s="767" cm="1">
        <f t="array" aca="1" ref="AD111" ca="1">INDEX(AD$65:AD$74,$AI111,1)*(1-$AH111)+INDEX(AD$65:AD$74,$AJ111,1)*($AH111)</f>
        <v>150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0.61904761904761907</v>
      </c>
      <c r="AI111" s="279">
        <f t="shared" si="13"/>
        <v>6</v>
      </c>
      <c r="AJ111" s="279">
        <f t="shared" si="14"/>
        <v>7</v>
      </c>
      <c r="AK111" s="295" t="str">
        <f t="shared" si="5"/>
        <v>Dry</v>
      </c>
      <c r="AL111" s="279">
        <f t="shared" si="6"/>
        <v>13</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25">
      <c r="A112" s="249"/>
      <c r="B112" s="258"/>
      <c r="C112" s="251">
        <f t="shared" si="11"/>
        <v>4</v>
      </c>
      <c r="D112" s="274"/>
      <c r="E112" s="331">
        <v>3</v>
      </c>
      <c r="F112" s="926">
        <f t="shared" si="4"/>
        <v>43852</v>
      </c>
      <c r="G112" s="274"/>
      <c r="H112" s="295"/>
      <c r="I112" s="295"/>
      <c r="J112" s="295">
        <v>7</v>
      </c>
      <c r="K112" s="485">
        <f>INDEX(Periods!$F$21:$O$30,J112+1,$E112+2)</f>
        <v>43852</v>
      </c>
      <c r="L112" s="486">
        <f t="shared" ca="1" si="17"/>
        <v>39</v>
      </c>
      <c r="M112" s="311"/>
      <c r="N112" s="279"/>
      <c r="O112" s="767" cm="1">
        <f t="array" aca="1" ref="O112" ca="1">INDEX(O$65:O$74,$AI112,1)*(1-$AH112)+INDEX(O$65:O$74,$AJ112,1)*($AH112)</f>
        <v>184.51327433628319</v>
      </c>
      <c r="P112" s="767" cm="1">
        <f t="array" aca="1" ref="P112" ca="1">INDEX(P$65:P$74,$AI112,1)*(1-$AH112)+INDEX(P$65:P$74,$AJ112,1)*($AH112)</f>
        <v>839.38053097345141</v>
      </c>
      <c r="Q112" s="768" cm="1">
        <f t="array" aca="1" ref="Q112" ca="1">INDEX(Q$65:Q$74,$AI112,1)*(1-$AH112)+INDEX(Q$65:Q$74,$AJ112,1)*($AH112)</f>
        <v>0.5208407079646018</v>
      </c>
      <c r="R112" s="768" cm="1">
        <f t="array" aca="1" ref="R112" ca="1">INDEX(R$65:R$74,$AI112,1)*(1-$AH112)+INDEX(R$65:R$74,$AJ112,1)*($AH112)</f>
        <v>0.59632743362831864</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1.9026548672566371E-2</v>
      </c>
      <c r="W112" s="279"/>
      <c r="X112" s="922" cm="1">
        <f t="array" aca="1" ref="X112" ca="1">INDEX(X$65:X$74,$AI112,1)*(1-$AH112)+INDEX(X$65:X$74,$AJ112,1)*($AH112)</f>
        <v>0.33000000000000007</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0.38053097345132741</v>
      </c>
      <c r="AI112" s="279">
        <f t="shared" si="13"/>
        <v>8</v>
      </c>
      <c r="AJ112" s="279">
        <f t="shared" si="14"/>
        <v>9</v>
      </c>
      <c r="AK112" s="295" t="str">
        <f t="shared" si="5"/>
        <v>Dry</v>
      </c>
      <c r="AL112" s="279">
        <f t="shared" si="6"/>
        <v>99</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25">
      <c r="A113" s="249"/>
      <c r="B113" s="258"/>
      <c r="C113" s="251">
        <f t="shared" si="11"/>
        <v>4</v>
      </c>
      <c r="D113" s="274"/>
      <c r="E113" s="331">
        <v>3</v>
      </c>
      <c r="F113" s="926">
        <f t="shared" si="4"/>
        <v>43891</v>
      </c>
      <c r="G113" s="274"/>
      <c r="H113" s="295"/>
      <c r="I113" s="295"/>
      <c r="J113" s="295">
        <v>8</v>
      </c>
      <c r="K113" s="485">
        <f>INDEX(Periods!$F$21:$O$30,J113+1,$E113+2)</f>
        <v>43891</v>
      </c>
      <c r="L113" s="486">
        <f t="shared" ca="1" si="17"/>
        <v>31</v>
      </c>
      <c r="M113" s="311"/>
      <c r="N113" s="279"/>
      <c r="O113" s="767" cm="1">
        <f t="array" aca="1" ref="O113" ca="1">INDEX(O$65:O$74,$AI113,1)*(1-$AH113)+INDEX(O$65:O$74,$AJ113,1)*($AH113)</f>
        <v>193.14159292035399</v>
      </c>
      <c r="P113" s="767" cm="1">
        <f t="array" aca="1" ref="P113" ca="1">INDEX(P$65:P$74,$AI113,1)*(1-$AH113)+INDEX(P$65:P$74,$AJ113,1)*($AH113)</f>
        <v>761.7256637168141</v>
      </c>
      <c r="Q113" s="768" cm="1">
        <f t="array" aca="1" ref="Q113" ca="1">INDEX(Q$65:Q$74,$AI113,1)*(1-$AH113)+INDEX(Q$65:Q$74,$AJ113,1)*($AH113)</f>
        <v>0.51480088495575227</v>
      </c>
      <c r="R113" s="768" cm="1">
        <f t="array" aca="1" ref="R113" ca="1">INDEX(R$65:R$74,$AI113,1)*(1-$AH113)+INDEX(R$65:R$74,$AJ113,1)*($AH113)</f>
        <v>0.58165929203539823</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3.6283185840707964E-2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0.72566371681415931</v>
      </c>
      <c r="AI113" s="279">
        <f t="shared" si="13"/>
        <v>8</v>
      </c>
      <c r="AJ113" s="279">
        <f t="shared" si="14"/>
        <v>9</v>
      </c>
      <c r="AK113" s="295" t="str">
        <f t="shared" si="5"/>
        <v>Dry</v>
      </c>
      <c r="AL113" s="279">
        <f t="shared" si="6"/>
        <v>138</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25">
      <c r="A114" s="249"/>
      <c r="B114" s="258"/>
      <c r="C114" s="251">
        <f t="shared" si="11"/>
        <v>4</v>
      </c>
      <c r="D114" s="274"/>
      <c r="E114" s="331">
        <v>3</v>
      </c>
      <c r="F114" s="926">
        <f t="shared" si="4"/>
        <v>43922</v>
      </c>
      <c r="G114" s="274"/>
      <c r="H114" s="295"/>
      <c r="I114" s="347"/>
      <c r="J114" s="347">
        <v>9</v>
      </c>
      <c r="K114" s="516">
        <f>INDEX(Periods!$F$21:$O$30,J114+1,$E114+2)</f>
        <v>43922</v>
      </c>
      <c r="L114" s="533">
        <f t="shared" ca="1" si="17"/>
        <v>15</v>
      </c>
      <c r="M114" s="517"/>
      <c r="N114" s="348"/>
      <c r="O114" s="769" cm="1">
        <f t="array" aca="1" ref="O114" ca="1">INDEX(O$65:O$74,$AI114,1)*(1-$AH114)+INDEX(O$65:O$74,$AJ114,1)*($AH114)</f>
        <v>200</v>
      </c>
      <c r="P114" s="769" cm="1">
        <f t="array" aca="1" ref="P114" ca="1">INDEX(P$65:P$74,$AI114,1)*(1-$AH114)+INDEX(P$65:P$74,$AJ114,1)*($AH114)</f>
        <v>700</v>
      </c>
      <c r="Q114" s="770" cm="1">
        <f t="array" aca="1" ref="Q114" ca="1">INDEX(Q$65:Q$74,$AI114,1)*(1-$AH114)+INDEX(Q$65:Q$74,$AJ114,1)*($AH114)</f>
        <v>0.51</v>
      </c>
      <c r="R114" s="770" cm="1">
        <f t="array" aca="1" ref="R114" ca="1">INDEX(R$65:R$74,$AI114,1)*(1-$AH114)+INDEX(R$65:R$74,$AJ114,1)*($AH114)</f>
        <v>0.57000000000000006</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0.05</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v>
      </c>
      <c r="AI114" s="279">
        <f t="shared" si="13"/>
        <v>9</v>
      </c>
      <c r="AJ114" s="279">
        <f t="shared" si="14"/>
        <v>10</v>
      </c>
      <c r="AK114" s="295" t="str">
        <f t="shared" si="5"/>
        <v>Dry</v>
      </c>
      <c r="AL114" s="279">
        <f t="shared" si="6"/>
        <v>169</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25">
      <c r="A115" s="249"/>
      <c r="B115" s="258"/>
      <c r="C115" s="251">
        <f t="shared" ref="C115" si="20">INT($C$29)+2</f>
        <v>3</v>
      </c>
      <c r="D115" s="274"/>
      <c r="E115" s="331">
        <v>4</v>
      </c>
      <c r="F115" s="926">
        <f t="shared" si="4"/>
        <v>43936</v>
      </c>
      <c r="G115" s="274"/>
      <c r="H115" s="295"/>
      <c r="I115" s="523" t="s">
        <v>779</v>
      </c>
      <c r="J115" s="523">
        <v>0</v>
      </c>
      <c r="K115" s="524">
        <f>INDEX(Periods!$F$21:$O$30,J115+1,$E115+2)</f>
        <v>43572</v>
      </c>
      <c r="L115" s="534">
        <f t="shared" ca="1" si="17"/>
        <v>21</v>
      </c>
      <c r="M115" s="525"/>
      <c r="N115" s="526"/>
      <c r="O115" s="765" cm="1">
        <f t="array" aca="1" ref="O115" ca="1">INDEX(O$65:O$74,$AI115,1)*(1-$AH115)+INDEX(O$65:O$74,$AJ115,1)*($AH115)</f>
        <v>200</v>
      </c>
      <c r="P115" s="765" cm="1">
        <f t="array" aca="1" ref="P115" ca="1">INDEX(P$65:P$74,$AI115,1)*(1-$AH115)+INDEX(P$65:P$74,$AJ115,1)*($AH115)</f>
        <v>600</v>
      </c>
      <c r="Q115" s="766" cm="1">
        <f t="array" aca="1" ref="Q115" ca="1">INDEX(Q$65:Q$74,$AI115,1)*(1-$AH115)+INDEX(Q$65:Q$74,$AJ115,1)*($AH115)</f>
        <v>0.505</v>
      </c>
      <c r="R115" s="766" cm="1">
        <f t="array" aca="1" ref="R115" ca="1">INDEX(R$65:R$74,$AI115,1)*(1-$AH115)+INDEX(R$65:R$74,$AJ115,1)*($AH115)</f>
        <v>0.55500000000000005</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0.5</v>
      </c>
      <c r="AI115" s="279">
        <f t="shared" si="13"/>
        <v>9</v>
      </c>
      <c r="AJ115" s="279">
        <f t="shared" si="14"/>
        <v>10</v>
      </c>
      <c r="AK115" s="295" t="str">
        <f t="shared" si="5"/>
        <v>Dry</v>
      </c>
      <c r="AL115" s="279">
        <f t="shared" si="6"/>
        <v>183</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25">
      <c r="A116" s="249"/>
      <c r="B116" s="258"/>
      <c r="C116" s="251">
        <f t="shared" si="11"/>
        <v>4</v>
      </c>
      <c r="D116" s="274"/>
      <c r="E116" s="331">
        <v>4</v>
      </c>
      <c r="F116" s="926">
        <f t="shared" si="4"/>
        <v>43593</v>
      </c>
      <c r="G116" s="274"/>
      <c r="H116" s="295"/>
      <c r="I116" s="295"/>
      <c r="J116" s="295">
        <v>1</v>
      </c>
      <c r="K116" s="485">
        <f>INDEX(Periods!$F$21:$O$30,J116+1,$E116+2)</f>
        <v>43593</v>
      </c>
      <c r="L116" s="486">
        <f t="shared" ca="1" si="17"/>
        <v>35</v>
      </c>
      <c r="M116" s="311"/>
      <c r="N116" s="279"/>
      <c r="O116" s="767" cm="1">
        <f t="array" aca="1" ref="O116" ca="1">INDEX(O$65:O$74,$AI116,1)*(1-$AH116)+INDEX(O$65:O$74,$AJ116,1)*($AH116)</f>
        <v>200</v>
      </c>
      <c r="P116" s="767" cm="1">
        <f t="array" aca="1" ref="P116" ca="1">INDEX(P$65:P$74,$AI116,1)*(1-$AH116)+INDEX(P$65:P$74,$AJ116,1)*($AH116)</f>
        <v>352</v>
      </c>
      <c r="Q116" s="768" cm="1">
        <f t="array" aca="1" ref="Q116" ca="1">INDEX(Q$65:Q$74,$AI116,1)*(1-$AH116)+INDEX(Q$65:Q$74,$AJ116,1)*($AH116)</f>
        <v>0.81</v>
      </c>
      <c r="R116" s="768" cm="1">
        <f t="array" aca="1" ref="R116" ca="1">INDEX(R$65:R$74,$AI116,1)*(1-$AH116)+INDEX(R$65:R$74,$AJ116,1)*($AH116)</f>
        <v>0.81</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v>
      </c>
      <c r="W116" s="279"/>
      <c r="X116" s="922" cm="1">
        <f t="array" aca="1" ref="X116" ca="1">INDEX(X$65:X$74,$AI116,1)*(1-$AH116)+INDEX(X$65:X$74,$AJ116,1)*($AH116)</f>
        <v>1</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v>
      </c>
      <c r="AI116" s="279">
        <f t="shared" si="13"/>
        <v>1</v>
      </c>
      <c r="AJ116" s="279">
        <f t="shared" si="14"/>
        <v>2</v>
      </c>
      <c r="AK116" s="295" t="str">
        <f t="shared" si="5"/>
        <v>Early</v>
      </c>
      <c r="AL116" s="279">
        <f t="shared" si="6"/>
        <v>0</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25">
      <c r="A117" s="249"/>
      <c r="B117" s="258"/>
      <c r="C117" s="251">
        <f t="shared" si="11"/>
        <v>4</v>
      </c>
      <c r="D117" s="274"/>
      <c r="E117" s="331">
        <v>4</v>
      </c>
      <c r="F117" s="926">
        <f t="shared" si="4"/>
        <v>43628</v>
      </c>
      <c r="G117" s="274"/>
      <c r="H117" s="295"/>
      <c r="I117" s="295"/>
      <c r="J117" s="295">
        <v>2</v>
      </c>
      <c r="K117" s="485">
        <f>INDEX(Periods!$F$21:$O$30,J117+1,$E117+2)</f>
        <v>43628</v>
      </c>
      <c r="L117" s="486">
        <f t="shared" ca="1" si="17"/>
        <v>56</v>
      </c>
      <c r="M117" s="311"/>
      <c r="N117" s="279"/>
      <c r="O117" s="767" cm="1">
        <f t="array" aca="1" ref="O117" ca="1">INDEX(O$65:O$74,$AI117,1)*(1-$AH117)+INDEX(O$65:O$74,$AJ117,1)*($AH117)</f>
        <v>250</v>
      </c>
      <c r="P117" s="767" cm="1">
        <f t="array" aca="1" ref="P117" ca="1">INDEX(P$65:P$74,$AI117,1)*(1-$AH117)+INDEX(P$65:P$74,$AJ117,1)*($AH117)</f>
        <v>1200</v>
      </c>
      <c r="Q117" s="768" cm="1">
        <f t="array" aca="1" ref="Q117" ca="1">INDEX(Q$65:Q$74,$AI117,1)*(1-$AH117)+INDEX(Q$65:Q$74,$AJ117,1)*($AH117)</f>
        <v>0.81</v>
      </c>
      <c r="R117" s="768" cm="1">
        <f t="array" aca="1" ref="R117" ca="1">INDEX(R$65:R$74,$AI117,1)*(1-$AH117)+INDEX(R$65:R$74,$AJ117,1)*($AH117)</f>
        <v>0.81</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50</v>
      </c>
      <c r="Z117" s="767" cm="1">
        <f t="array" aca="1" ref="Z117" ca="1">INDEX(Z$65:Z$74,$AI117,1)*(1-$AH117)+INDEX(Z$65:Z$74,$AJ117,1)*($AH117)</f>
        <v>50</v>
      </c>
      <c r="AA117" s="767" cm="1">
        <f t="array" aca="1" ref="AA117" ca="1">INDEX(AA$65:AA$74,$AI117,1)*(1-$AH117)+INDEX(AA$65:AA$74,$AJ117,1)*($AH117)</f>
        <v>50</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400</v>
      </c>
      <c r="AF117" s="767" cm="1">
        <f t="array" aca="1" ref="AF117" ca="1">INDEX(AF$65:AF$74,$AI117,1)*(1-$AH117)+INDEX(AF$65:AF$74,$AJ117,1)*($AH117)</f>
        <v>400</v>
      </c>
      <c r="AG117" s="767" cm="1">
        <f t="array" aca="1" ref="AG117" ca="1">INDEX(AG$65:AG$74,$AI117,1)*(1-$AH117)+INDEX(AG$65:AG$74,$AJ117,1)*($AH117)</f>
        <v>400</v>
      </c>
      <c r="AH117" s="279">
        <f t="shared" ca="1" si="12"/>
        <v>0</v>
      </c>
      <c r="AI117" s="279">
        <f t="shared" si="13"/>
        <v>3</v>
      </c>
      <c r="AJ117" s="279">
        <f t="shared" si="14"/>
        <v>4</v>
      </c>
      <c r="AK117" s="295" t="str">
        <f t="shared" si="5"/>
        <v>Early</v>
      </c>
      <c r="AL117" s="279">
        <f t="shared" si="6"/>
        <v>35</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25">
      <c r="A118" s="249"/>
      <c r="B118" s="258"/>
      <c r="C118" s="251">
        <f t="shared" si="11"/>
        <v>4</v>
      </c>
      <c r="D118" s="274"/>
      <c r="E118" s="331">
        <v>4</v>
      </c>
      <c r="F118" s="926">
        <f t="shared" si="4"/>
        <v>43684</v>
      </c>
      <c r="G118" s="274"/>
      <c r="H118" s="295"/>
      <c r="I118" s="295"/>
      <c r="J118" s="295">
        <v>3</v>
      </c>
      <c r="K118" s="485">
        <f>INDEX(Periods!$F$21:$O$30,J118+1,$E118+2)</f>
        <v>43684</v>
      </c>
      <c r="L118" s="486">
        <f t="shared" ca="1" si="17"/>
        <v>49</v>
      </c>
      <c r="M118" s="311"/>
      <c r="N118" s="279"/>
      <c r="O118" s="767" cm="1">
        <f t="array" aca="1" ref="O118" ca="1">INDEX(O$65:O$74,$AI118,1)*(1-$AH118)+INDEX(O$65:O$74,$AJ118,1)*($AH118)</f>
        <v>367.85714285714289</v>
      </c>
      <c r="P118" s="767" cm="1">
        <f t="array" aca="1" ref="P118" ca="1">INDEX(P$65:P$74,$AI118,1)*(1-$AH118)+INDEX(P$65:P$74,$AJ118,1)*($AH118)</f>
        <v>2843.4642857142858</v>
      </c>
      <c r="Q118" s="768" cm="1">
        <f t="array" aca="1" ref="Q118" ca="1">INDEX(Q$65:Q$74,$AI118,1)*(1-$AH118)+INDEX(Q$65:Q$74,$AJ118,1)*($AH118)</f>
        <v>0.78642857142857148</v>
      </c>
      <c r="R118" s="768" cm="1">
        <f t="array" aca="1" ref="R118" ca="1">INDEX(R$65:R$74,$AI118,1)*(1-$AH118)+INDEX(R$65:R$74,$AJ118,1)*($AH118)</f>
        <v>0.79321428571428576</v>
      </c>
      <c r="S118" s="762" cm="1">
        <f t="array" ref="S118">INDEX([0]!i_pasture_stage_p6z,$J118+1,ROUNDDOWN((ROW($J118)-ROW($J$65))/i_p6_len,0)+1)</f>
        <v>1</v>
      </c>
      <c r="T118" s="768" cm="1">
        <f t="array" aca="1" ref="T118" ca="1">INDEX(T$65:T$74,$AI118,1)*(1-$AH118)+INDEX(T$65:T$74,$AJ118,1)*($AH118)</f>
        <v>0.3</v>
      </c>
      <c r="U118" s="762" cm="1">
        <f t="array" aca="1" ref="U118" ca="1">INDEX(U$65:U$74,$AI118,1)*(1-$AH118)+INDEX(U$65:U$74,$AJ118,1)*($AH118)</f>
        <v>10</v>
      </c>
      <c r="V118" s="768" cm="1">
        <f t="array" aca="1" ref="V118" ca="1">INDEX(V$65:V$74,$AI118,1)*(1-$AH118)+INDEX(V$65:V$74,$AJ118,1)*($AH118)</f>
        <v>0</v>
      </c>
      <c r="W118" s="279"/>
      <c r="X118" s="922" cm="1">
        <f t="array" aca="1" ref="X118" ca="1">INDEX(X$65:X$74,$AI118,1)*(1-$AH118)+INDEX(X$65:X$74,$AJ118,1)*($AH118)</f>
        <v>0.9151785714285714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150</v>
      </c>
      <c r="AC118" s="767" cm="1">
        <f t="array" aca="1" ref="AC118" ca="1">INDEX(AC$65:AC$74,$AI118,1)*(1-$AH118)+INDEX(AC$65:AC$74,$AJ118,1)*($AH118)</f>
        <v>150</v>
      </c>
      <c r="AD118" s="767" cm="1">
        <f t="array" aca="1" ref="AD118" ca="1">INDEX(AD$65:AD$74,$AI118,1)*(1-$AH118)+INDEX(AD$65:AD$74,$AJ118,1)*($AH118)</f>
        <v>150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0.3392857142857143</v>
      </c>
      <c r="AI118" s="279">
        <f t="shared" si="13"/>
        <v>4</v>
      </c>
      <c r="AJ118" s="279">
        <f t="shared" si="14"/>
        <v>5</v>
      </c>
      <c r="AK118" s="295" t="str">
        <f t="shared" si="5"/>
        <v>Late</v>
      </c>
      <c r="AL118" s="279">
        <f t="shared" si="6"/>
        <v>19</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25">
      <c r="A119" s="249"/>
      <c r="B119" s="258"/>
      <c r="C119" s="251">
        <f t="shared" si="11"/>
        <v>4</v>
      </c>
      <c r="D119" s="274"/>
      <c r="E119" s="331">
        <v>4</v>
      </c>
      <c r="F119" s="926">
        <f t="shared" si="4"/>
        <v>43733</v>
      </c>
      <c r="G119" s="274"/>
      <c r="H119" s="295"/>
      <c r="I119" s="295"/>
      <c r="J119" s="295">
        <v>4</v>
      </c>
      <c r="K119" s="485">
        <f>INDEX(Periods!$F$21:$O$30,J119+1,$E119+2)</f>
        <v>43733</v>
      </c>
      <c r="L119" s="486">
        <f t="shared" ca="1" si="17"/>
        <v>20</v>
      </c>
      <c r="M119" s="311"/>
      <c r="N119" s="279"/>
      <c r="O119" s="767" cm="1">
        <f t="array" aca="1" ref="O119" ca="1">INDEX(O$65:O$74,$AI119,1)*(1-$AH119)+INDEX(O$65:O$74,$AJ119,1)*($AH119)</f>
        <v>500</v>
      </c>
      <c r="P119" s="767" cm="1">
        <f t="array" aca="1" ref="P119" ca="1">INDEX(P$65:P$74,$AI119,1)*(1-$AH119)+INDEX(P$65:P$74,$AJ119,1)*($AH119)</f>
        <v>3598</v>
      </c>
      <c r="Q119" s="768" cm="1">
        <f t="array" aca="1" ref="Q119" ca="1">INDEX(Q$65:Q$74,$AI119,1)*(1-$AH119)+INDEX(Q$65:Q$74,$AJ119,1)*($AH119)</f>
        <v>0.76</v>
      </c>
      <c r="R119" s="768" cm="1">
        <f t="array" aca="1" ref="R119" ca="1">INDEX(R$65:R$74,$AI119,1)*(1-$AH119)+INDEX(R$65:R$74,$AJ119,1)*($AH119)</f>
        <v>0.78</v>
      </c>
      <c r="S119" s="762" cm="1">
        <f t="array" ref="S119">INDEX([0]!i_pasture_stage_p6z,$J119+1,ROUNDDOWN((ROW($J119)-ROW($J$65))/i_p6_len,0)+1)</f>
        <v>1</v>
      </c>
      <c r="T119" s="768" cm="1">
        <f t="array" aca="1" ref="T119" ca="1">INDEX(T$65:T$74,$AI119,1)*(1-$AH119)+INDEX(T$65:T$74,$AJ119,1)*($AH119)</f>
        <v>0.29999999999999993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0.42857142857142855</v>
      </c>
      <c r="AI119" s="279">
        <f t="shared" si="13"/>
        <v>5</v>
      </c>
      <c r="AJ119" s="279">
        <f t="shared" si="14"/>
        <v>5</v>
      </c>
      <c r="AK119" s="295" t="str">
        <f t="shared" si="5"/>
        <v>Late</v>
      </c>
      <c r="AL119" s="279">
        <f t="shared" si="6"/>
        <v>68</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25">
      <c r="A120" s="249"/>
      <c r="B120" s="258"/>
      <c r="C120" s="251">
        <f t="shared" si="11"/>
        <v>4</v>
      </c>
      <c r="D120" s="274"/>
      <c r="E120" s="331">
        <v>4</v>
      </c>
      <c r="F120" s="926">
        <f t="shared" si="4"/>
        <v>43753</v>
      </c>
      <c r="G120" s="274"/>
      <c r="H120" s="295"/>
      <c r="I120" s="295"/>
      <c r="J120" s="295">
        <v>5</v>
      </c>
      <c r="K120" s="485">
        <f>INDEX(Periods!$F$21:$O$30,J120+1,$E120+2)</f>
        <v>43753</v>
      </c>
      <c r="L120" s="486">
        <f t="shared" ca="1" si="17"/>
        <v>36</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0.60750000000000004</v>
      </c>
      <c r="R120" s="768" cm="1">
        <f t="array" aca="1" ref="R120" ca="1">INDEX(R$65:R$74,$AI120,1)*(1-$AH120)+INDEX(R$65:R$74,$AJ120,1)*($AH120)</f>
        <v>0.71250000000000002</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v>
      </c>
      <c r="AI120" s="279">
        <f t="shared" si="13"/>
        <v>6</v>
      </c>
      <c r="AJ120" s="279">
        <f t="shared" si="14"/>
        <v>7</v>
      </c>
      <c r="AK120" s="295" t="str">
        <f t="shared" si="5"/>
        <v>Dry</v>
      </c>
      <c r="AL120" s="279">
        <f t="shared" si="6"/>
        <v>0</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25">
      <c r="A121" s="249"/>
      <c r="B121" s="258"/>
      <c r="C121" s="251">
        <f t="shared" si="11"/>
        <v>4</v>
      </c>
      <c r="D121" s="274"/>
      <c r="E121" s="331">
        <v>4</v>
      </c>
      <c r="F121" s="926">
        <f t="shared" si="4"/>
        <v>43789</v>
      </c>
      <c r="G121" s="274"/>
      <c r="H121" s="295"/>
      <c r="I121" s="295"/>
      <c r="J121" s="295">
        <v>6</v>
      </c>
      <c r="K121" s="485">
        <f>INDEX(Periods!$F$21:$O$30,J121+1,$E121+2)</f>
        <v>43789</v>
      </c>
      <c r="L121" s="486">
        <f t="shared" ca="1" si="17"/>
        <v>63</v>
      </c>
      <c r="M121" s="311"/>
      <c r="N121" s="279"/>
      <c r="O121" s="767" cm="1">
        <f t="array" aca="1" ref="O121" ca="1">INDEX(O$65:O$74,$AI121,1)*(1-$AH121)+INDEX(O$65:O$74,$AJ121,1)*($AH121)</f>
        <v>317.85714285714283</v>
      </c>
      <c r="P121" s="767" cm="1">
        <f t="array" aca="1" ref="P121" ca="1">INDEX(P$65:P$74,$AI121,1)*(1-$AH121)+INDEX(P$65:P$74,$AJ121,1)*($AH121)</f>
        <v>1353.5714285714284</v>
      </c>
      <c r="Q121" s="768" cm="1">
        <f t="array" aca="1" ref="Q121" ca="1">INDEX(Q$65:Q$74,$AI121,1)*(1-$AH121)+INDEX(Q$65:Q$74,$AJ121,1)*($AH121)</f>
        <v>0.5446428571428571</v>
      </c>
      <c r="R121" s="768" cm="1">
        <f t="array" aca="1" ref="R121" ca="1">INDEX(R$65:R$74,$AI121,1)*(1-$AH121)+INDEX(R$65:R$74,$AJ121,1)*($AH121)</f>
        <v>0.64107142857142851</v>
      </c>
      <c r="S121" s="762" cm="1">
        <f t="array" ref="S121">INDEX([0]!i_pasture_stage_p6z,$J121+1,ROUNDDOWN((ROW($J121)-ROW($J$65))/i_p6_len,0)+1)</f>
        <v>1</v>
      </c>
      <c r="T121" s="768" cm="1">
        <f t="array" aca="1" ref="T121" ca="1">INDEX(T$65:T$74,$AI121,1)*(1-$AH121)+INDEX(T$65:T$74,$AJ121,1)*($AH121)</f>
        <v>0.29999999999999993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0.37</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257.14285714285711</v>
      </c>
      <c r="AC121" s="767" cm="1">
        <f t="array" aca="1" ref="AC121" ca="1">INDEX(AC$65:AC$74,$AI121,1)*(1-$AH121)+INDEX(AC$65:AC$74,$AJ121,1)*($AH121)</f>
        <v>257.14285714285711</v>
      </c>
      <c r="AD121" s="767" cm="1">
        <f t="array" aca="1" ref="AD121" ca="1">INDEX(AD$65:AD$74,$AI121,1)*(1-$AH121)+INDEX(AD$65:AD$74,$AJ121,1)*($AH121)</f>
        <v>257.14285714285711</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0.42857142857142855</v>
      </c>
      <c r="AI121" s="279">
        <f t="shared" si="13"/>
        <v>7</v>
      </c>
      <c r="AJ121" s="279">
        <f t="shared" si="14"/>
        <v>8</v>
      </c>
      <c r="AK121" s="295" t="str">
        <f t="shared" si="5"/>
        <v>Dry</v>
      </c>
      <c r="AL121" s="279">
        <f t="shared" si="6"/>
        <v>36</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25">
      <c r="A122" s="249"/>
      <c r="B122" s="258"/>
      <c r="C122" s="251">
        <f t="shared" si="11"/>
        <v>4</v>
      </c>
      <c r="D122" s="274"/>
      <c r="E122" s="331">
        <v>4</v>
      </c>
      <c r="F122" s="926">
        <f t="shared" si="4"/>
        <v>43852</v>
      </c>
      <c r="G122" s="274"/>
      <c r="H122" s="295"/>
      <c r="I122" s="295"/>
      <c r="J122" s="295">
        <v>7</v>
      </c>
      <c r="K122" s="485">
        <f>INDEX(Periods!$F$21:$O$30,J122+1,$E122+2)</f>
        <v>43852</v>
      </c>
      <c r="L122" s="486">
        <f t="shared" ca="1" si="17"/>
        <v>39</v>
      </c>
      <c r="M122" s="311"/>
      <c r="N122" s="279"/>
      <c r="O122" s="767" cm="1">
        <f t="array" aca="1" ref="O122" ca="1">INDEX(O$65:O$74,$AI122,1)*(1-$AH122)+INDEX(O$65:O$74,$AJ122,1)*($AH122)</f>
        <v>184.51327433628319</v>
      </c>
      <c r="P122" s="767" cm="1">
        <f t="array" aca="1" ref="P122" ca="1">INDEX(P$65:P$74,$AI122,1)*(1-$AH122)+INDEX(P$65:P$74,$AJ122,1)*($AH122)</f>
        <v>839.38053097345141</v>
      </c>
      <c r="Q122" s="768" cm="1">
        <f t="array" aca="1" ref="Q122" ca="1">INDEX(Q$65:Q$74,$AI122,1)*(1-$AH122)+INDEX(Q$65:Q$74,$AJ122,1)*($AH122)</f>
        <v>0.5208407079646018</v>
      </c>
      <c r="R122" s="768" cm="1">
        <f t="array" aca="1" ref="R122" ca="1">INDEX(R$65:R$74,$AI122,1)*(1-$AH122)+INDEX(R$65:R$74,$AJ122,1)*($AH122)</f>
        <v>0.59632743362831864</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1.9026548672566371E-2</v>
      </c>
      <c r="W122" s="279"/>
      <c r="X122" s="922" cm="1">
        <f t="array" aca="1" ref="X122" ca="1">INDEX(X$65:X$74,$AI122,1)*(1-$AH122)+INDEX(X$65:X$74,$AJ122,1)*($AH122)</f>
        <v>0.33000000000000007</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0.38053097345132741</v>
      </c>
      <c r="AI122" s="279">
        <f t="shared" si="13"/>
        <v>8</v>
      </c>
      <c r="AJ122" s="279">
        <f t="shared" si="14"/>
        <v>9</v>
      </c>
      <c r="AK122" s="295" t="str">
        <f t="shared" si="5"/>
        <v>Dry</v>
      </c>
      <c r="AL122" s="279">
        <f t="shared" si="6"/>
        <v>99</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25">
      <c r="A123" s="249"/>
      <c r="B123" s="258"/>
      <c r="C123" s="251">
        <f t="shared" si="11"/>
        <v>4</v>
      </c>
      <c r="D123" s="274"/>
      <c r="E123" s="331">
        <v>4</v>
      </c>
      <c r="F123" s="926">
        <f t="shared" si="4"/>
        <v>43891</v>
      </c>
      <c r="G123" s="274"/>
      <c r="H123" s="295"/>
      <c r="I123" s="295"/>
      <c r="J123" s="295">
        <v>8</v>
      </c>
      <c r="K123" s="485">
        <f>INDEX(Periods!$F$21:$O$30,J123+1,$E123+2)</f>
        <v>43891</v>
      </c>
      <c r="L123" s="486">
        <f t="shared" ca="1" si="17"/>
        <v>31</v>
      </c>
      <c r="M123" s="311"/>
      <c r="N123" s="279"/>
      <c r="O123" s="767" cm="1">
        <f t="array" aca="1" ref="O123" ca="1">INDEX(O$65:O$74,$AI123,1)*(1-$AH123)+INDEX(O$65:O$74,$AJ123,1)*($AH123)</f>
        <v>193.14159292035399</v>
      </c>
      <c r="P123" s="767" cm="1">
        <f t="array" aca="1" ref="P123" ca="1">INDEX(P$65:P$74,$AI123,1)*(1-$AH123)+INDEX(P$65:P$74,$AJ123,1)*($AH123)</f>
        <v>761.7256637168141</v>
      </c>
      <c r="Q123" s="768" cm="1">
        <f t="array" aca="1" ref="Q123" ca="1">INDEX(Q$65:Q$74,$AI123,1)*(1-$AH123)+INDEX(Q$65:Q$74,$AJ123,1)*($AH123)</f>
        <v>0.51480088495575227</v>
      </c>
      <c r="R123" s="768" cm="1">
        <f t="array" aca="1" ref="R123" ca="1">INDEX(R$65:R$74,$AI123,1)*(1-$AH123)+INDEX(R$65:R$74,$AJ123,1)*($AH123)</f>
        <v>0.58165929203539823</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3.6283185840707964E-2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0.72566371681415931</v>
      </c>
      <c r="AI123" s="279">
        <f t="shared" si="13"/>
        <v>8</v>
      </c>
      <c r="AJ123" s="279">
        <f t="shared" si="14"/>
        <v>9</v>
      </c>
      <c r="AK123" s="295" t="str">
        <f t="shared" si="5"/>
        <v>Dry</v>
      </c>
      <c r="AL123" s="279">
        <f t="shared" si="6"/>
        <v>138</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25">
      <c r="A124" s="249"/>
      <c r="B124" s="258"/>
      <c r="C124" s="251">
        <f t="shared" si="11"/>
        <v>4</v>
      </c>
      <c r="D124" s="274"/>
      <c r="E124" s="331">
        <v>4</v>
      </c>
      <c r="F124" s="926">
        <f t="shared" si="4"/>
        <v>43922</v>
      </c>
      <c r="G124" s="274"/>
      <c r="H124" s="295"/>
      <c r="I124" s="347"/>
      <c r="J124" s="347">
        <v>9</v>
      </c>
      <c r="K124" s="516">
        <f>INDEX(Periods!$F$21:$O$30,J124+1,$E124+2)</f>
        <v>43922</v>
      </c>
      <c r="L124" s="533">
        <f t="shared" ca="1" si="17"/>
        <v>15</v>
      </c>
      <c r="M124" s="517"/>
      <c r="N124" s="348"/>
      <c r="O124" s="769" cm="1">
        <f t="array" aca="1" ref="O124" ca="1">INDEX(O$65:O$74,$AI124,1)*(1-$AH124)+INDEX(O$65:O$74,$AJ124,1)*($AH124)</f>
        <v>200</v>
      </c>
      <c r="P124" s="769" cm="1">
        <f t="array" aca="1" ref="P124" ca="1">INDEX(P$65:P$74,$AI124,1)*(1-$AH124)+INDEX(P$65:P$74,$AJ124,1)*($AH124)</f>
        <v>700</v>
      </c>
      <c r="Q124" s="770" cm="1">
        <f t="array" aca="1" ref="Q124" ca="1">INDEX(Q$65:Q$74,$AI124,1)*(1-$AH124)+INDEX(Q$65:Q$74,$AJ124,1)*($AH124)</f>
        <v>0.51</v>
      </c>
      <c r="R124" s="770" cm="1">
        <f t="array" aca="1" ref="R124" ca="1">INDEX(R$65:R$74,$AI124,1)*(1-$AH124)+INDEX(R$65:R$74,$AJ124,1)*($AH124)</f>
        <v>0.57000000000000006</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0.05</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v>
      </c>
      <c r="AI124" s="279">
        <f t="shared" si="13"/>
        <v>9</v>
      </c>
      <c r="AJ124" s="279">
        <f t="shared" si="14"/>
        <v>10</v>
      </c>
      <c r="AK124" s="295" t="str">
        <f t="shared" si="5"/>
        <v>Dry</v>
      </c>
      <c r="AL124" s="279">
        <f t="shared" si="6"/>
        <v>169</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25">
      <c r="A125" s="249"/>
      <c r="B125" s="258"/>
      <c r="C125" s="251">
        <f t="shared" ref="C125" si="21">INT($C$29)+2</f>
        <v>3</v>
      </c>
      <c r="D125" s="274"/>
      <c r="E125" s="331">
        <v>5</v>
      </c>
      <c r="F125" s="926">
        <f t="shared" si="4"/>
        <v>43936</v>
      </c>
      <c r="G125" s="274"/>
      <c r="H125" s="295"/>
      <c r="I125" s="523" t="s">
        <v>780</v>
      </c>
      <c r="J125" s="523">
        <v>0</v>
      </c>
      <c r="K125" s="524">
        <f>INDEX(Periods!$F$21:$O$30,J125+1,$E125+2)</f>
        <v>43572</v>
      </c>
      <c r="L125" s="534">
        <f t="shared" ca="1" si="17"/>
        <v>21</v>
      </c>
      <c r="M125" s="525"/>
      <c r="N125" s="526"/>
      <c r="O125" s="765" cm="1">
        <f t="array" aca="1" ref="O125" ca="1">INDEX(O$65:O$74,$AI125,1)*(1-$AH125)+INDEX(O$65:O$74,$AJ125,1)*($AH125)</f>
        <v>200</v>
      </c>
      <c r="P125" s="765" cm="1">
        <f t="array" aca="1" ref="P125" ca="1">INDEX(P$65:P$74,$AI125,1)*(1-$AH125)+INDEX(P$65:P$74,$AJ125,1)*($AH125)</f>
        <v>600</v>
      </c>
      <c r="Q125" s="766" cm="1">
        <f t="array" aca="1" ref="Q125" ca="1">INDEX(Q$65:Q$74,$AI125,1)*(1-$AH125)+INDEX(Q$65:Q$74,$AJ125,1)*($AH125)</f>
        <v>0.505</v>
      </c>
      <c r="R125" s="766" cm="1">
        <f t="array" aca="1" ref="R125" ca="1">INDEX(R$65:R$74,$AI125,1)*(1-$AH125)+INDEX(R$65:R$74,$AJ125,1)*($AH125)</f>
        <v>0.55500000000000005</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0.5</v>
      </c>
      <c r="AI125" s="279">
        <f t="shared" si="13"/>
        <v>9</v>
      </c>
      <c r="AJ125" s="279">
        <f t="shared" si="14"/>
        <v>10</v>
      </c>
      <c r="AK125" s="295" t="str">
        <f t="shared" si="5"/>
        <v>Dry</v>
      </c>
      <c r="AL125" s="279">
        <f t="shared" si="6"/>
        <v>183</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25">
      <c r="A126" s="249"/>
      <c r="B126" s="258"/>
      <c r="C126" s="251">
        <f t="shared" si="11"/>
        <v>4</v>
      </c>
      <c r="D126" s="274"/>
      <c r="E126" s="331">
        <v>5</v>
      </c>
      <c r="F126" s="926">
        <f t="shared" si="4"/>
        <v>43593</v>
      </c>
      <c r="G126" s="274"/>
      <c r="H126" s="295"/>
      <c r="I126" s="295"/>
      <c r="J126" s="295">
        <v>1</v>
      </c>
      <c r="K126" s="485">
        <f>INDEX(Periods!$F$21:$O$30,J126+1,$E126+2)</f>
        <v>43593</v>
      </c>
      <c r="L126" s="486">
        <f t="shared" ca="1" si="17"/>
        <v>35</v>
      </c>
      <c r="M126" s="311"/>
      <c r="N126" s="279"/>
      <c r="O126" s="767" cm="1">
        <f t="array" aca="1" ref="O126" ca="1">INDEX(O$65:O$74,$AI126,1)*(1-$AH126)+INDEX(O$65:O$74,$AJ126,1)*($AH126)</f>
        <v>200</v>
      </c>
      <c r="P126" s="767" cm="1">
        <f t="array" aca="1" ref="P126" ca="1">INDEX(P$65:P$74,$AI126,1)*(1-$AH126)+INDEX(P$65:P$74,$AJ126,1)*($AH126)</f>
        <v>352</v>
      </c>
      <c r="Q126" s="768" cm="1">
        <f t="array" aca="1" ref="Q126" ca="1">INDEX(Q$65:Q$74,$AI126,1)*(1-$AH126)+INDEX(Q$65:Q$74,$AJ126,1)*($AH126)</f>
        <v>0.81</v>
      </c>
      <c r="R126" s="768" cm="1">
        <f t="array" aca="1" ref="R126" ca="1">INDEX(R$65:R$74,$AI126,1)*(1-$AH126)+INDEX(R$65:R$74,$AJ126,1)*($AH126)</f>
        <v>0.81</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v>
      </c>
      <c r="W126" s="279"/>
      <c r="X126" s="922" cm="1">
        <f t="array" aca="1" ref="X126" ca="1">INDEX(X$65:X$74,$AI126,1)*(1-$AH126)+INDEX(X$65:X$74,$AJ126,1)*($AH126)</f>
        <v>1</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v>
      </c>
      <c r="AI126" s="279">
        <f t="shared" si="13"/>
        <v>1</v>
      </c>
      <c r="AJ126" s="279">
        <f t="shared" si="14"/>
        <v>2</v>
      </c>
      <c r="AK126" s="295" t="str">
        <f t="shared" si="5"/>
        <v>Early</v>
      </c>
      <c r="AL126" s="279">
        <f t="shared" si="6"/>
        <v>0</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25">
      <c r="A127" s="249"/>
      <c r="B127" s="258"/>
      <c r="C127" s="251">
        <f t="shared" si="11"/>
        <v>4</v>
      </c>
      <c r="D127" s="274"/>
      <c r="E127" s="331">
        <v>5</v>
      </c>
      <c r="F127" s="926">
        <f t="shared" si="4"/>
        <v>43628</v>
      </c>
      <c r="G127" s="274"/>
      <c r="H127" s="295"/>
      <c r="I127" s="295"/>
      <c r="J127" s="295">
        <v>2</v>
      </c>
      <c r="K127" s="485">
        <f>INDEX(Periods!$F$21:$O$30,J127+1,$E127+2)</f>
        <v>43628</v>
      </c>
      <c r="L127" s="486">
        <f t="shared" ca="1" si="17"/>
        <v>56</v>
      </c>
      <c r="M127" s="311"/>
      <c r="N127" s="279"/>
      <c r="O127" s="767" cm="1">
        <f t="array" aca="1" ref="O127" ca="1">INDEX(O$65:O$74,$AI127,1)*(1-$AH127)+INDEX(O$65:O$74,$AJ127,1)*($AH127)</f>
        <v>250</v>
      </c>
      <c r="P127" s="767" cm="1">
        <f t="array" aca="1" ref="P127" ca="1">INDEX(P$65:P$74,$AI127,1)*(1-$AH127)+INDEX(P$65:P$74,$AJ127,1)*($AH127)</f>
        <v>1200</v>
      </c>
      <c r="Q127" s="768" cm="1">
        <f t="array" aca="1" ref="Q127" ca="1">INDEX(Q$65:Q$74,$AI127,1)*(1-$AH127)+INDEX(Q$65:Q$74,$AJ127,1)*($AH127)</f>
        <v>0.81</v>
      </c>
      <c r="R127" s="768" cm="1">
        <f t="array" aca="1" ref="R127" ca="1">INDEX(R$65:R$74,$AI127,1)*(1-$AH127)+INDEX(R$65:R$74,$AJ127,1)*($AH127)</f>
        <v>0.81</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50</v>
      </c>
      <c r="Z127" s="767" cm="1">
        <f t="array" aca="1" ref="Z127" ca="1">INDEX(Z$65:Z$74,$AI127,1)*(1-$AH127)+INDEX(Z$65:Z$74,$AJ127,1)*($AH127)</f>
        <v>50</v>
      </c>
      <c r="AA127" s="767" cm="1">
        <f t="array" aca="1" ref="AA127" ca="1">INDEX(AA$65:AA$74,$AI127,1)*(1-$AH127)+INDEX(AA$65:AA$74,$AJ127,1)*($AH127)</f>
        <v>50</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400</v>
      </c>
      <c r="AF127" s="767" cm="1">
        <f t="array" aca="1" ref="AF127" ca="1">INDEX(AF$65:AF$74,$AI127,1)*(1-$AH127)+INDEX(AF$65:AF$74,$AJ127,1)*($AH127)</f>
        <v>400</v>
      </c>
      <c r="AG127" s="767" cm="1">
        <f t="array" aca="1" ref="AG127" ca="1">INDEX(AG$65:AG$74,$AI127,1)*(1-$AH127)+INDEX(AG$65:AG$74,$AJ127,1)*($AH127)</f>
        <v>400</v>
      </c>
      <c r="AH127" s="279">
        <f t="shared" ca="1" si="12"/>
        <v>0</v>
      </c>
      <c r="AI127" s="279">
        <f t="shared" si="13"/>
        <v>3</v>
      </c>
      <c r="AJ127" s="279">
        <f t="shared" si="14"/>
        <v>4</v>
      </c>
      <c r="AK127" s="295" t="str">
        <f t="shared" si="5"/>
        <v>Early</v>
      </c>
      <c r="AL127" s="279">
        <f t="shared" si="6"/>
        <v>35</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25">
      <c r="A128" s="249"/>
      <c r="B128" s="258"/>
      <c r="C128" s="251">
        <f t="shared" si="11"/>
        <v>4</v>
      </c>
      <c r="D128" s="274"/>
      <c r="E128" s="331">
        <v>5</v>
      </c>
      <c r="F128" s="926">
        <f t="shared" si="4"/>
        <v>43684</v>
      </c>
      <c r="G128" s="274"/>
      <c r="H128" s="295"/>
      <c r="I128" s="295"/>
      <c r="J128" s="295">
        <v>3</v>
      </c>
      <c r="K128" s="485">
        <f>INDEX(Periods!$F$21:$O$30,J128+1,$E128+2)</f>
        <v>43684</v>
      </c>
      <c r="L128" s="486">
        <f t="shared" ca="1" si="17"/>
        <v>49</v>
      </c>
      <c r="M128" s="311"/>
      <c r="N128" s="279"/>
      <c r="O128" s="767" cm="1">
        <f t="array" aca="1" ref="O128" ca="1">INDEX(O$65:O$74,$AI128,1)*(1-$AH128)+INDEX(O$65:O$74,$AJ128,1)*($AH128)</f>
        <v>367.85714285714289</v>
      </c>
      <c r="P128" s="767" cm="1">
        <f t="array" aca="1" ref="P128" ca="1">INDEX(P$65:P$74,$AI128,1)*(1-$AH128)+INDEX(P$65:P$74,$AJ128,1)*($AH128)</f>
        <v>2843.4642857142858</v>
      </c>
      <c r="Q128" s="768" cm="1">
        <f t="array" aca="1" ref="Q128" ca="1">INDEX(Q$65:Q$74,$AI128,1)*(1-$AH128)+INDEX(Q$65:Q$74,$AJ128,1)*($AH128)</f>
        <v>0.78642857142857148</v>
      </c>
      <c r="R128" s="768" cm="1">
        <f t="array" aca="1" ref="R128" ca="1">INDEX(R$65:R$74,$AI128,1)*(1-$AH128)+INDEX(R$65:R$74,$AJ128,1)*($AH128)</f>
        <v>0.79321428571428576</v>
      </c>
      <c r="S128" s="762" cm="1">
        <f t="array" ref="S128">INDEX([0]!i_pasture_stage_p6z,$J128+1,ROUNDDOWN((ROW($J128)-ROW($J$65))/i_p6_len,0)+1)</f>
        <v>1</v>
      </c>
      <c r="T128" s="768" cm="1">
        <f t="array" aca="1" ref="T128" ca="1">INDEX(T$65:T$74,$AI128,1)*(1-$AH128)+INDEX(T$65:T$74,$AJ128,1)*($AH128)</f>
        <v>0.3</v>
      </c>
      <c r="U128" s="762" cm="1">
        <f t="array" aca="1" ref="U128" ca="1">INDEX(U$65:U$74,$AI128,1)*(1-$AH128)+INDEX(U$65:U$74,$AJ128,1)*($AH128)</f>
        <v>10</v>
      </c>
      <c r="V128" s="768" cm="1">
        <f t="array" aca="1" ref="V128" ca="1">INDEX(V$65:V$74,$AI128,1)*(1-$AH128)+INDEX(V$65:V$74,$AJ128,1)*($AH128)</f>
        <v>0</v>
      </c>
      <c r="W128" s="279"/>
      <c r="X128" s="922" cm="1">
        <f t="array" aca="1" ref="X128" ca="1">INDEX(X$65:X$74,$AI128,1)*(1-$AH128)+INDEX(X$65:X$74,$AJ128,1)*($AH128)</f>
        <v>0.9151785714285714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150</v>
      </c>
      <c r="AC128" s="767" cm="1">
        <f t="array" aca="1" ref="AC128" ca="1">INDEX(AC$65:AC$74,$AI128,1)*(1-$AH128)+INDEX(AC$65:AC$74,$AJ128,1)*($AH128)</f>
        <v>150</v>
      </c>
      <c r="AD128" s="767" cm="1">
        <f t="array" aca="1" ref="AD128" ca="1">INDEX(AD$65:AD$74,$AI128,1)*(1-$AH128)+INDEX(AD$65:AD$74,$AJ128,1)*($AH128)</f>
        <v>150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0.3392857142857143</v>
      </c>
      <c r="AI128" s="279">
        <f t="shared" si="13"/>
        <v>4</v>
      </c>
      <c r="AJ128" s="279">
        <f t="shared" si="14"/>
        <v>5</v>
      </c>
      <c r="AK128" s="295" t="str">
        <f t="shared" si="5"/>
        <v>Late</v>
      </c>
      <c r="AL128" s="279">
        <f t="shared" si="6"/>
        <v>19</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25">
      <c r="A129" s="249"/>
      <c r="B129" s="258"/>
      <c r="C129" s="251">
        <f t="shared" si="11"/>
        <v>4</v>
      </c>
      <c r="D129" s="274"/>
      <c r="E129" s="331">
        <v>5</v>
      </c>
      <c r="F129" s="926">
        <f t="shared" si="4"/>
        <v>43733</v>
      </c>
      <c r="G129" s="274"/>
      <c r="H129" s="295"/>
      <c r="I129" s="295"/>
      <c r="J129" s="295">
        <v>4</v>
      </c>
      <c r="K129" s="485">
        <f>INDEX(Periods!$F$21:$O$30,J129+1,$E129+2)</f>
        <v>43733</v>
      </c>
      <c r="L129" s="486">
        <f t="shared" ref="L129:L160" ca="1" si="22">IF(K130-K129&gt;0,K130-K129,OFFSET(K130,-i_p6_len,0)+365-K129)</f>
        <v>20</v>
      </c>
      <c r="M129" s="311"/>
      <c r="N129" s="279"/>
      <c r="O129" s="767" cm="1">
        <f t="array" aca="1" ref="O129" ca="1">INDEX(O$65:O$74,$AI129,1)*(1-$AH129)+INDEX(O$65:O$74,$AJ129,1)*($AH129)</f>
        <v>500</v>
      </c>
      <c r="P129" s="767" cm="1">
        <f t="array" aca="1" ref="P129" ca="1">INDEX(P$65:P$74,$AI129,1)*(1-$AH129)+INDEX(P$65:P$74,$AJ129,1)*($AH129)</f>
        <v>3598</v>
      </c>
      <c r="Q129" s="768" cm="1">
        <f t="array" aca="1" ref="Q129" ca="1">INDEX(Q$65:Q$74,$AI129,1)*(1-$AH129)+INDEX(Q$65:Q$74,$AJ129,1)*($AH129)</f>
        <v>0.76</v>
      </c>
      <c r="R129" s="768" cm="1">
        <f t="array" aca="1" ref="R129" ca="1">INDEX(R$65:R$74,$AI129,1)*(1-$AH129)+INDEX(R$65:R$74,$AJ129,1)*($AH129)</f>
        <v>0.78</v>
      </c>
      <c r="S129" s="762" cm="1">
        <f t="array" ref="S129">INDEX([0]!i_pasture_stage_p6z,$J129+1,ROUNDDOWN((ROW($J129)-ROW($J$65))/i_p6_len,0)+1)</f>
        <v>1</v>
      </c>
      <c r="T129" s="768" cm="1">
        <f t="array" aca="1" ref="T129" ca="1">INDEX(T$65:T$74,$AI129,1)*(1-$AH129)+INDEX(T$65:T$74,$AJ129,1)*($AH129)</f>
        <v>0.29999999999999993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0.42857142857142855</v>
      </c>
      <c r="AI129" s="279">
        <f t="shared" si="13"/>
        <v>5</v>
      </c>
      <c r="AJ129" s="279">
        <f t="shared" si="14"/>
        <v>5</v>
      </c>
      <c r="AK129" s="295" t="str">
        <f t="shared" si="5"/>
        <v>Late</v>
      </c>
      <c r="AL129" s="279">
        <f t="shared" si="6"/>
        <v>68</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25">
      <c r="A130" s="249"/>
      <c r="B130" s="258"/>
      <c r="C130" s="251">
        <f t="shared" ref="C130:C164" si="24">INT($C$29)+3</f>
        <v>4</v>
      </c>
      <c r="D130" s="274"/>
      <c r="E130" s="331">
        <v>5</v>
      </c>
      <c r="F130" s="926">
        <f t="shared" ref="F130:F164" si="25">$K130+364*($K130&lt;$AN130)</f>
        <v>43753</v>
      </c>
      <c r="G130" s="274"/>
      <c r="H130" s="295"/>
      <c r="I130" s="295"/>
      <c r="J130" s="295">
        <v>5</v>
      </c>
      <c r="K130" s="485">
        <f>INDEX(Periods!$F$21:$O$30,J130+1,$E130+2)</f>
        <v>43753</v>
      </c>
      <c r="L130" s="486">
        <f t="shared" ca="1" si="22"/>
        <v>22</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0.60750000000000004</v>
      </c>
      <c r="R130" s="768" cm="1">
        <f t="array" aca="1" ref="R130" ca="1">INDEX(R$65:R$74,$AI130,1)*(1-$AH130)+INDEX(R$65:R$74,$AJ130,1)*($AH130)</f>
        <v>0.71250000000000002</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v>
      </c>
      <c r="AI130" s="279">
        <f t="shared" si="13"/>
        <v>6</v>
      </c>
      <c r="AJ130" s="279">
        <f t="shared" si="14"/>
        <v>7</v>
      </c>
      <c r="AK130" s="295" t="str">
        <f t="shared" ref="AK130:AK164" si="26">IF($K130&lt;$AN130,"Dry",IF($K130&lt;$AO130,"Early",IF($K130&lt;$AP130,"Late","Dry")))</f>
        <v>Dry</v>
      </c>
      <c r="AL130" s="279">
        <f t="shared" ref="AL130:AL164" si="27">IF($AK130="Early",$F130-$AN130,IF($AK130="Late",$F130-$AO130,$F130-$AP130))</f>
        <v>0</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25">
      <c r="A131" s="249"/>
      <c r="B131" s="258"/>
      <c r="C131" s="251">
        <f t="shared" si="24"/>
        <v>4</v>
      </c>
      <c r="D131" s="274"/>
      <c r="E131" s="331">
        <v>5</v>
      </c>
      <c r="F131" s="926">
        <f t="shared" si="25"/>
        <v>43775</v>
      </c>
      <c r="G131" s="274"/>
      <c r="H131" s="295"/>
      <c r="I131" s="295"/>
      <c r="J131" s="295">
        <v>6</v>
      </c>
      <c r="K131" s="485">
        <f>INDEX(Periods!$F$21:$O$30,J131+1,$E131+2)</f>
        <v>43775</v>
      </c>
      <c r="L131" s="486">
        <f t="shared" ca="1" si="22"/>
        <v>77</v>
      </c>
      <c r="M131" s="311"/>
      <c r="N131" s="279"/>
      <c r="O131" s="767" cm="1">
        <f t="array" aca="1" ref="O131" ca="1">INDEX(O$65:O$74,$AI131,1)*(1-$AH131)+INDEX(O$65:O$74,$AJ131,1)*($AH131)</f>
        <v>417.85714285714283</v>
      </c>
      <c r="P131" s="767" cm="1">
        <f t="array" aca="1" ref="P131" ca="1">INDEX(P$65:P$74,$AI131,1)*(1-$AH131)+INDEX(P$65:P$74,$AJ131,1)*($AH131)</f>
        <v>1653.5714285714284</v>
      </c>
      <c r="Q131" s="768" cm="1">
        <f t="array" aca="1" ref="Q131" ca="1">INDEX(Q$65:Q$74,$AI131,1)*(1-$AH131)+INDEX(Q$65:Q$74,$AJ131,1)*($AH131)</f>
        <v>0.55664285714285722</v>
      </c>
      <c r="R131" s="768" cm="1">
        <f t="array" aca="1" ref="R131" ca="1">INDEX(R$65:R$74,$AI131,1)*(1-$AH131)+INDEX(R$65:R$74,$AJ131,1)*($AH131)</f>
        <v>0.66107142857142853</v>
      </c>
      <c r="S131" s="762" cm="1">
        <f t="array" ref="S131">INDEX([0]!i_pasture_stage_p6z,$J131+1,ROUNDDOWN((ROW($J131)-ROW($J$65))/i_p6_len,0)+1)</f>
        <v>1</v>
      </c>
      <c r="T131" s="768" cm="1">
        <f t="array" aca="1" ref="T131" ca="1">INDEX(T$65:T$74,$AI131,1)*(1-$AH131)+INDEX(T$65:T$74,$AJ131,1)*($AH131)</f>
        <v>0.3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0.39800000000000002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157.14285714285714</v>
      </c>
      <c r="AC131" s="767" cm="1">
        <f t="array" aca="1" ref="AC131" ca="1">INDEX(AC$65:AC$74,$AI131,1)*(1-$AH131)+INDEX(AC$65:AC$74,$AJ131,1)*($AH131)</f>
        <v>157.14285714285714</v>
      </c>
      <c r="AD131" s="767" cm="1">
        <f t="array" aca="1" ref="AD131" ca="1">INDEX(AD$65:AD$74,$AI131,1)*(1-$AH131)+INDEX(AD$65:AD$74,$AJ131,1)*($AH131)</f>
        <v>157.14285714285714</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2.8571428571428571E-2</v>
      </c>
      <c r="AI131" s="279">
        <f t="shared" si="13"/>
        <v>7</v>
      </c>
      <c r="AJ131" s="279">
        <f t="shared" si="14"/>
        <v>8</v>
      </c>
      <c r="AK131" s="295" t="str">
        <f t="shared" si="26"/>
        <v>Dry</v>
      </c>
      <c r="AL131" s="279">
        <f t="shared" si="27"/>
        <v>22</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25">
      <c r="A132" s="249"/>
      <c r="B132" s="258"/>
      <c r="C132" s="251">
        <f t="shared" si="24"/>
        <v>4</v>
      </c>
      <c r="D132" s="274"/>
      <c r="E132" s="331">
        <v>5</v>
      </c>
      <c r="F132" s="926">
        <f t="shared" si="25"/>
        <v>43852</v>
      </c>
      <c r="G132" s="274"/>
      <c r="H132" s="295"/>
      <c r="I132" s="295"/>
      <c r="J132" s="295">
        <v>7</v>
      </c>
      <c r="K132" s="485">
        <f>INDEX(Periods!$F$21:$O$30,J132+1,$E132+2)</f>
        <v>43852</v>
      </c>
      <c r="L132" s="486">
        <f t="shared" ca="1" si="22"/>
        <v>39</v>
      </c>
      <c r="M132" s="311"/>
      <c r="N132" s="279"/>
      <c r="O132" s="767" cm="1">
        <f t="array" aca="1" ref="O132" ca="1">INDEX(O$65:O$74,$AI132,1)*(1-$AH132)+INDEX(O$65:O$74,$AJ132,1)*($AH132)</f>
        <v>184.51327433628319</v>
      </c>
      <c r="P132" s="767" cm="1">
        <f t="array" aca="1" ref="P132" ca="1">INDEX(P$65:P$74,$AI132,1)*(1-$AH132)+INDEX(P$65:P$74,$AJ132,1)*($AH132)</f>
        <v>839.38053097345141</v>
      </c>
      <c r="Q132" s="768" cm="1">
        <f t="array" aca="1" ref="Q132" ca="1">INDEX(Q$65:Q$74,$AI132,1)*(1-$AH132)+INDEX(Q$65:Q$74,$AJ132,1)*($AH132)</f>
        <v>0.5208407079646018</v>
      </c>
      <c r="R132" s="768" cm="1">
        <f t="array" aca="1" ref="R132" ca="1">INDEX(R$65:R$74,$AI132,1)*(1-$AH132)+INDEX(R$65:R$74,$AJ132,1)*($AH132)</f>
        <v>0.59632743362831864</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1.9026548672566371E-2</v>
      </c>
      <c r="W132" s="279"/>
      <c r="X132" s="922" cm="1">
        <f t="array" aca="1" ref="X132" ca="1">INDEX(X$65:X$74,$AI132,1)*(1-$AH132)+INDEX(X$65:X$74,$AJ132,1)*($AH132)</f>
        <v>0.33000000000000007</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0.38053097345132741</v>
      </c>
      <c r="AI132" s="279">
        <f t="shared" si="13"/>
        <v>8</v>
      </c>
      <c r="AJ132" s="279">
        <f t="shared" si="14"/>
        <v>9</v>
      </c>
      <c r="AK132" s="295" t="str">
        <f t="shared" si="26"/>
        <v>Dry</v>
      </c>
      <c r="AL132" s="279">
        <f t="shared" si="27"/>
        <v>99</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25">
      <c r="A133" s="249"/>
      <c r="B133" s="258"/>
      <c r="C133" s="251">
        <f t="shared" si="24"/>
        <v>4</v>
      </c>
      <c r="D133" s="274"/>
      <c r="E133" s="331">
        <v>5</v>
      </c>
      <c r="F133" s="926">
        <f t="shared" si="25"/>
        <v>43891</v>
      </c>
      <c r="G133" s="274"/>
      <c r="H133" s="295"/>
      <c r="I133" s="295"/>
      <c r="J133" s="295">
        <v>8</v>
      </c>
      <c r="K133" s="485">
        <f>INDEX(Periods!$F$21:$O$30,J133+1,$E133+2)</f>
        <v>43891</v>
      </c>
      <c r="L133" s="486">
        <f t="shared" ca="1" si="22"/>
        <v>31</v>
      </c>
      <c r="M133" s="311"/>
      <c r="N133" s="279"/>
      <c r="O133" s="767" cm="1">
        <f t="array" aca="1" ref="O133" ca="1">INDEX(O$65:O$74,$AI133,1)*(1-$AH133)+INDEX(O$65:O$74,$AJ133,1)*($AH133)</f>
        <v>193.14159292035399</v>
      </c>
      <c r="P133" s="767" cm="1">
        <f t="array" aca="1" ref="P133" ca="1">INDEX(P$65:P$74,$AI133,1)*(1-$AH133)+INDEX(P$65:P$74,$AJ133,1)*($AH133)</f>
        <v>761.7256637168141</v>
      </c>
      <c r="Q133" s="768" cm="1">
        <f t="array" aca="1" ref="Q133" ca="1">INDEX(Q$65:Q$74,$AI133,1)*(1-$AH133)+INDEX(Q$65:Q$74,$AJ133,1)*($AH133)</f>
        <v>0.51480088495575227</v>
      </c>
      <c r="R133" s="768" cm="1">
        <f t="array" aca="1" ref="R133" ca="1">INDEX(R$65:R$74,$AI133,1)*(1-$AH133)+INDEX(R$65:R$74,$AJ133,1)*($AH133)</f>
        <v>0.58165929203539823</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3.6283185840707964E-2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0.72566371681415931</v>
      </c>
      <c r="AI133" s="279">
        <f t="shared" si="13"/>
        <v>8</v>
      </c>
      <c r="AJ133" s="279">
        <f t="shared" si="14"/>
        <v>9</v>
      </c>
      <c r="AK133" s="295" t="str">
        <f t="shared" si="26"/>
        <v>Dry</v>
      </c>
      <c r="AL133" s="279">
        <f t="shared" si="27"/>
        <v>138</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25">
      <c r="A134" s="249"/>
      <c r="B134" s="258"/>
      <c r="C134" s="251">
        <f t="shared" si="24"/>
        <v>4</v>
      </c>
      <c r="D134" s="274"/>
      <c r="E134" s="331">
        <v>5</v>
      </c>
      <c r="F134" s="926">
        <f t="shared" si="25"/>
        <v>43922</v>
      </c>
      <c r="G134" s="274"/>
      <c r="H134" s="295"/>
      <c r="I134" s="347"/>
      <c r="J134" s="347">
        <v>9</v>
      </c>
      <c r="K134" s="516">
        <f>INDEX(Periods!$F$21:$O$30,J134+1,$E134+2)</f>
        <v>43922</v>
      </c>
      <c r="L134" s="533">
        <f t="shared" ca="1" si="22"/>
        <v>15</v>
      </c>
      <c r="M134" s="517"/>
      <c r="N134" s="348"/>
      <c r="O134" s="769" cm="1">
        <f t="array" aca="1" ref="O134" ca="1">INDEX(O$65:O$74,$AI134,1)*(1-$AH134)+INDEX(O$65:O$74,$AJ134,1)*($AH134)</f>
        <v>200</v>
      </c>
      <c r="P134" s="769" cm="1">
        <f t="array" aca="1" ref="P134" ca="1">INDEX(P$65:P$74,$AI134,1)*(1-$AH134)+INDEX(P$65:P$74,$AJ134,1)*($AH134)</f>
        <v>700</v>
      </c>
      <c r="Q134" s="770" cm="1">
        <f t="array" aca="1" ref="Q134" ca="1">INDEX(Q$65:Q$74,$AI134,1)*(1-$AH134)+INDEX(Q$65:Q$74,$AJ134,1)*($AH134)</f>
        <v>0.51</v>
      </c>
      <c r="R134" s="770" cm="1">
        <f t="array" aca="1" ref="R134" ca="1">INDEX(R$65:R$74,$AI134,1)*(1-$AH134)+INDEX(R$65:R$74,$AJ134,1)*($AH134)</f>
        <v>0.57000000000000006</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0.05</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v>
      </c>
      <c r="AI134" s="279">
        <f t="shared" si="13"/>
        <v>9</v>
      </c>
      <c r="AJ134" s="279">
        <f t="shared" si="14"/>
        <v>10</v>
      </c>
      <c r="AK134" s="295" t="str">
        <f t="shared" si="26"/>
        <v>Dry</v>
      </c>
      <c r="AL134" s="279">
        <f t="shared" si="27"/>
        <v>169</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25">
      <c r="A135" s="249"/>
      <c r="B135" s="258"/>
      <c r="C135" s="251">
        <f t="shared" ref="C135" si="29">INT($C$29)+2</f>
        <v>3</v>
      </c>
      <c r="D135" s="274"/>
      <c r="E135" s="331">
        <v>6</v>
      </c>
      <c r="F135" s="926">
        <f t="shared" si="25"/>
        <v>43936</v>
      </c>
      <c r="G135" s="274"/>
      <c r="H135" s="295"/>
      <c r="I135" s="523" t="s">
        <v>781</v>
      </c>
      <c r="J135" s="523">
        <v>0</v>
      </c>
      <c r="K135" s="524">
        <f>INDEX(Periods!$F$21:$O$30,J135+1,$E135+2)</f>
        <v>43572</v>
      </c>
      <c r="L135" s="534">
        <f t="shared" ca="1" si="22"/>
        <v>21</v>
      </c>
      <c r="M135" s="525"/>
      <c r="N135" s="526"/>
      <c r="O135" s="765" cm="1">
        <f t="array" aca="1" ref="O135" ca="1">INDEX(O$65:O$74,$AI135,1)*(1-$AH135)+INDEX(O$65:O$74,$AJ135,1)*($AH135)</f>
        <v>200</v>
      </c>
      <c r="P135" s="765" cm="1">
        <f t="array" aca="1" ref="P135" ca="1">INDEX(P$65:P$74,$AI135,1)*(1-$AH135)+INDEX(P$65:P$74,$AJ135,1)*($AH135)</f>
        <v>600</v>
      </c>
      <c r="Q135" s="766" cm="1">
        <f t="array" aca="1" ref="Q135" ca="1">INDEX(Q$65:Q$74,$AI135,1)*(1-$AH135)+INDEX(Q$65:Q$74,$AJ135,1)*($AH135)</f>
        <v>0.505</v>
      </c>
      <c r="R135" s="766" cm="1">
        <f t="array" aca="1" ref="R135" ca="1">INDEX(R$65:R$74,$AI135,1)*(1-$AH135)+INDEX(R$65:R$74,$AJ135,1)*($AH135)</f>
        <v>0.55500000000000005</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0.5</v>
      </c>
      <c r="AI135" s="279">
        <f t="shared" si="13"/>
        <v>9</v>
      </c>
      <c r="AJ135" s="279">
        <f t="shared" si="14"/>
        <v>10</v>
      </c>
      <c r="AK135" s="295" t="str">
        <f t="shared" si="26"/>
        <v>Dry</v>
      </c>
      <c r="AL135" s="279">
        <f t="shared" si="27"/>
        <v>183</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25">
      <c r="A136" s="249"/>
      <c r="B136" s="258"/>
      <c r="C136" s="251">
        <f t="shared" si="24"/>
        <v>4</v>
      </c>
      <c r="D136" s="274"/>
      <c r="E136" s="331">
        <v>6</v>
      </c>
      <c r="F136" s="926">
        <f t="shared" si="25"/>
        <v>43957</v>
      </c>
      <c r="G136" s="274"/>
      <c r="H136" s="295"/>
      <c r="I136" s="295"/>
      <c r="J136" s="295">
        <v>1</v>
      </c>
      <c r="K136" s="485">
        <f>INDEX(Periods!$F$21:$O$30,J136+1,$E136+2)</f>
        <v>43593</v>
      </c>
      <c r="L136" s="486">
        <f t="shared" ca="1" si="22"/>
        <v>21</v>
      </c>
      <c r="M136" s="311"/>
      <c r="N136" s="279"/>
      <c r="O136" s="767" cm="1">
        <f t="array" aca="1" ref="O136" ca="1">INDEX(O$65:O$74,$AI136,1)*(1-$AH136)+INDEX(O$65:O$74,$AJ136,1)*($AH136)</f>
        <v>200</v>
      </c>
      <c r="P136" s="767" cm="1">
        <f t="array" aca="1" ref="P136" ca="1">INDEX(P$65:P$74,$AI136,1)*(1-$AH136)+INDEX(P$65:P$74,$AJ136,1)*($AH136)</f>
        <v>500</v>
      </c>
      <c r="Q136" s="768" cm="1">
        <f t="array" aca="1" ref="Q136" ca="1">INDEX(Q$65:Q$74,$AI136,1)*(1-$AH136)+INDEX(Q$65:Q$74,$AJ136,1)*($AH136)</f>
        <v>0.5</v>
      </c>
      <c r="R136" s="768" cm="1">
        <f t="array" aca="1" ref="R136" ca="1">INDEX(R$65:R$74,$AI136,1)*(1-$AH136)+INDEX(R$65:R$74,$AJ136,1)*($AH136)</f>
        <v>0.54</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0.15</v>
      </c>
      <c r="W136" s="279"/>
      <c r="X136" s="922" cm="1">
        <f t="array" aca="1" ref="X136" ca="1">INDEX(X$65:X$74,$AI136,1)*(1-$AH136)+INDEX(X$65:X$74,$AJ136,1)*($AH136)</f>
        <v>0.33</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0.5</v>
      </c>
      <c r="AI136" s="279">
        <f t="shared" si="13"/>
        <v>10</v>
      </c>
      <c r="AJ136" s="279">
        <f t="shared" si="14"/>
        <v>10</v>
      </c>
      <c r="AK136" s="295" t="str">
        <f t="shared" si="26"/>
        <v>Dry</v>
      </c>
      <c r="AL136" s="279">
        <f t="shared" si="27"/>
        <v>204</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25">
      <c r="A137" s="249"/>
      <c r="B137" s="258"/>
      <c r="C137" s="251">
        <f t="shared" si="24"/>
        <v>4</v>
      </c>
      <c r="D137" s="274"/>
      <c r="E137" s="331">
        <v>6</v>
      </c>
      <c r="F137" s="926">
        <f t="shared" si="25"/>
        <v>43614</v>
      </c>
      <c r="G137" s="274"/>
      <c r="H137" s="295"/>
      <c r="I137" s="295"/>
      <c r="J137" s="295">
        <v>2</v>
      </c>
      <c r="K137" s="485">
        <f>INDEX(Periods!$F$21:$O$30,J137+1,$E137+2)</f>
        <v>43614</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0</v>
      </c>
      <c r="AI137" s="279">
        <f t="shared" si="13"/>
        <v>1</v>
      </c>
      <c r="AJ137" s="279">
        <f t="shared" si="14"/>
        <v>2</v>
      </c>
      <c r="AK137" s="295" t="str">
        <f t="shared" si="26"/>
        <v>Early</v>
      </c>
      <c r="AL137" s="279">
        <f t="shared" si="27"/>
        <v>0</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25">
      <c r="A138" s="249"/>
      <c r="B138" s="258"/>
      <c r="C138" s="251">
        <f t="shared" si="24"/>
        <v>4</v>
      </c>
      <c r="D138" s="274"/>
      <c r="E138" s="331">
        <v>6</v>
      </c>
      <c r="F138" s="926">
        <f t="shared" si="25"/>
        <v>43684</v>
      </c>
      <c r="G138" s="274"/>
      <c r="H138" s="295"/>
      <c r="I138" s="295"/>
      <c r="J138" s="295">
        <v>3</v>
      </c>
      <c r="K138" s="485">
        <f>INDEX(Periods!$F$21:$O$30,J138+1,$E138+2)</f>
        <v>43684</v>
      </c>
      <c r="L138" s="486">
        <f t="shared" ca="1" si="22"/>
        <v>49</v>
      </c>
      <c r="M138" s="311"/>
      <c r="N138" s="279"/>
      <c r="O138" s="767" cm="1">
        <f t="array" aca="1" ref="O138" ca="1">INDEX(O$65:O$74,$AI138,1)*(1-$AH138)+INDEX(O$65:O$74,$AJ138,1)*($AH138)</f>
        <v>367.85714285714289</v>
      </c>
      <c r="P138" s="767" cm="1">
        <f t="array" aca="1" ref="P138" ca="1">INDEX(P$65:P$74,$AI138,1)*(1-$AH138)+INDEX(P$65:P$74,$AJ138,1)*($AH138)</f>
        <v>2843.4642857142858</v>
      </c>
      <c r="Q138" s="768" cm="1">
        <f t="array" aca="1" ref="Q138" ca="1">INDEX(Q$65:Q$74,$AI138,1)*(1-$AH138)+INDEX(Q$65:Q$74,$AJ138,1)*($AH138)</f>
        <v>0.78642857142857148</v>
      </c>
      <c r="R138" s="768" cm="1">
        <f t="array" aca="1" ref="R138" ca="1">INDEX(R$65:R$74,$AI138,1)*(1-$AH138)+INDEX(R$65:R$74,$AJ138,1)*($AH138)</f>
        <v>0.79321428571428576</v>
      </c>
      <c r="S138" s="762" cm="1">
        <f t="array" ref="S138">INDEX([0]!i_pasture_stage_p6z,$J138+1,ROUNDDOWN((ROW($J138)-ROW($J$65))/i_p6_len,0)+1)</f>
        <v>1</v>
      </c>
      <c r="T138" s="768" cm="1">
        <f t="array" aca="1" ref="T138" ca="1">INDEX(T$65:T$74,$AI138,1)*(1-$AH138)+INDEX(T$65:T$74,$AJ138,1)*($AH138)</f>
        <v>0.3</v>
      </c>
      <c r="U138" s="762" cm="1">
        <f t="array" aca="1" ref="U138" ca="1">INDEX(U$65:U$74,$AI138,1)*(1-$AH138)+INDEX(U$65:U$74,$AJ138,1)*($AH138)</f>
        <v>10</v>
      </c>
      <c r="V138" s="768" cm="1">
        <f t="array" aca="1" ref="V138" ca="1">INDEX(V$65:V$74,$AI138,1)*(1-$AH138)+INDEX(V$65:V$74,$AJ138,1)*($AH138)</f>
        <v>0</v>
      </c>
      <c r="W138" s="279"/>
      <c r="X138" s="922" cm="1">
        <f t="array" aca="1" ref="X138" ca="1">INDEX(X$65:X$74,$AI138,1)*(1-$AH138)+INDEX(X$65:X$74,$AJ138,1)*($AH138)</f>
        <v>0.9151785714285714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150</v>
      </c>
      <c r="AC138" s="767" cm="1">
        <f t="array" aca="1" ref="AC138" ca="1">INDEX(AC$65:AC$74,$AI138,1)*(1-$AH138)+INDEX(AC$65:AC$74,$AJ138,1)*($AH138)</f>
        <v>150</v>
      </c>
      <c r="AD138" s="767" cm="1">
        <f t="array" aca="1" ref="AD138" ca="1">INDEX(AD$65:AD$74,$AI138,1)*(1-$AH138)+INDEX(AD$65:AD$74,$AJ138,1)*($AH138)</f>
        <v>150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0.3392857142857143</v>
      </c>
      <c r="AI138" s="279">
        <f t="shared" si="13"/>
        <v>4</v>
      </c>
      <c r="AJ138" s="279">
        <f t="shared" si="14"/>
        <v>5</v>
      </c>
      <c r="AK138" s="295" t="str">
        <f t="shared" si="26"/>
        <v>Late</v>
      </c>
      <c r="AL138" s="279">
        <f t="shared" si="27"/>
        <v>19</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25">
      <c r="A139" s="249"/>
      <c r="B139" s="258"/>
      <c r="C139" s="251">
        <f t="shared" si="24"/>
        <v>4</v>
      </c>
      <c r="D139" s="274"/>
      <c r="E139" s="331">
        <v>6</v>
      </c>
      <c r="F139" s="926">
        <f t="shared" si="25"/>
        <v>43733</v>
      </c>
      <c r="G139" s="274"/>
      <c r="H139" s="295"/>
      <c r="I139" s="295"/>
      <c r="J139" s="295">
        <v>4</v>
      </c>
      <c r="K139" s="485">
        <f>INDEX(Periods!$F$21:$O$30,J139+1,$E139+2)</f>
        <v>43733</v>
      </c>
      <c r="L139" s="486">
        <f t="shared" ca="1" si="22"/>
        <v>20</v>
      </c>
      <c r="M139" s="311"/>
      <c r="N139" s="279"/>
      <c r="O139" s="767" cm="1">
        <f t="array" aca="1" ref="O139" ca="1">INDEX(O$65:O$74,$AI139,1)*(1-$AH139)+INDEX(O$65:O$74,$AJ139,1)*($AH139)</f>
        <v>500</v>
      </c>
      <c r="P139" s="767" cm="1">
        <f t="array" aca="1" ref="P139" ca="1">INDEX(P$65:P$74,$AI139,1)*(1-$AH139)+INDEX(P$65:P$74,$AJ139,1)*($AH139)</f>
        <v>3598</v>
      </c>
      <c r="Q139" s="768" cm="1">
        <f t="array" aca="1" ref="Q139" ca="1">INDEX(Q$65:Q$74,$AI139,1)*(1-$AH139)+INDEX(Q$65:Q$74,$AJ139,1)*($AH139)</f>
        <v>0.76</v>
      </c>
      <c r="R139" s="768" cm="1">
        <f t="array" aca="1" ref="R139" ca="1">INDEX(R$65:R$74,$AI139,1)*(1-$AH139)+INDEX(R$65:R$74,$AJ139,1)*($AH139)</f>
        <v>0.78</v>
      </c>
      <c r="S139" s="762" cm="1">
        <f t="array" ref="S139">INDEX([0]!i_pasture_stage_p6z,$J139+1,ROUNDDOWN((ROW($J139)-ROW($J$65))/i_p6_len,0)+1)</f>
        <v>1</v>
      </c>
      <c r="T139" s="768" cm="1">
        <f t="array" aca="1" ref="T139" ca="1">INDEX(T$65:T$74,$AI139,1)*(1-$AH139)+INDEX(T$65:T$74,$AJ139,1)*($AH139)</f>
        <v>0.29999999999999993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0.42857142857142855</v>
      </c>
      <c r="AI139" s="279">
        <f t="shared" si="13"/>
        <v>5</v>
      </c>
      <c r="AJ139" s="279">
        <f t="shared" si="14"/>
        <v>5</v>
      </c>
      <c r="AK139" s="295" t="str">
        <f t="shared" si="26"/>
        <v>Late</v>
      </c>
      <c r="AL139" s="279">
        <f t="shared" si="27"/>
        <v>68</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25">
      <c r="A140" s="249"/>
      <c r="B140" s="258"/>
      <c r="C140" s="251">
        <f t="shared" si="24"/>
        <v>4</v>
      </c>
      <c r="D140" s="274"/>
      <c r="E140" s="331">
        <v>6</v>
      </c>
      <c r="F140" s="926">
        <f t="shared" si="25"/>
        <v>43753</v>
      </c>
      <c r="G140" s="274"/>
      <c r="H140" s="295"/>
      <c r="I140" s="295"/>
      <c r="J140" s="295">
        <v>5</v>
      </c>
      <c r="K140" s="485">
        <f>INDEX(Periods!$F$21:$O$30,J140+1,$E140+2)</f>
        <v>43753</v>
      </c>
      <c r="L140" s="486">
        <f t="shared" ca="1" si="22"/>
        <v>44</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0.60750000000000004</v>
      </c>
      <c r="R140" s="768" cm="1">
        <f t="array" aca="1" ref="R140" ca="1">INDEX(R$65:R$74,$AI140,1)*(1-$AH140)+INDEX(R$65:R$74,$AJ140,1)*($AH140)</f>
        <v>0.71250000000000002</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v>
      </c>
      <c r="AI140" s="279">
        <f t="shared" ref="AI140:AI164" si="31">MOD(SUMIFS($AM$65:$AM$74,$AK$65:$AK$74,$AK140,$AL$65:$AL$74,"&lt;="&amp;$AL140)-1,$AJ$62)+1</f>
        <v>6</v>
      </c>
      <c r="AJ140" s="279">
        <f t="shared" si="14"/>
        <v>7</v>
      </c>
      <c r="AK140" s="295" t="str">
        <f t="shared" si="26"/>
        <v>Dry</v>
      </c>
      <c r="AL140" s="279">
        <f t="shared" si="27"/>
        <v>0</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25">
      <c r="A141" s="249"/>
      <c r="B141" s="258"/>
      <c r="C141" s="251">
        <f t="shared" si="24"/>
        <v>4</v>
      </c>
      <c r="D141" s="274"/>
      <c r="E141" s="331">
        <v>6</v>
      </c>
      <c r="F141" s="926">
        <f t="shared" si="25"/>
        <v>43797</v>
      </c>
      <c r="G141" s="274"/>
      <c r="H141" s="295"/>
      <c r="I141" s="295"/>
      <c r="J141" s="295">
        <v>6</v>
      </c>
      <c r="K141" s="485">
        <f>INDEX(Periods!$F$21:$O$30,J141+1,$E141+2)</f>
        <v>43797</v>
      </c>
      <c r="L141" s="486">
        <f t="shared" ca="1" si="22"/>
        <v>55</v>
      </c>
      <c r="M141" s="311"/>
      <c r="N141" s="279"/>
      <c r="O141" s="767" cm="1">
        <f t="array" aca="1" ref="O141" ca="1">INDEX(O$65:O$74,$AI141,1)*(1-$AH141)+INDEX(O$65:O$74,$AJ141,1)*($AH141)</f>
        <v>260.71428571428572</v>
      </c>
      <c r="P141" s="767" cm="1">
        <f t="array" aca="1" ref="P141" ca="1">INDEX(P$65:P$74,$AI141,1)*(1-$AH141)+INDEX(P$65:P$74,$AJ141,1)*($AH141)</f>
        <v>1182.1428571428573</v>
      </c>
      <c r="Q141" s="768" cm="1">
        <f t="array" aca="1" ref="Q141" ca="1">INDEX(Q$65:Q$74,$AI141,1)*(1-$AH141)+INDEX(Q$65:Q$74,$AJ141,1)*($AH141)</f>
        <v>0.53778571428571431</v>
      </c>
      <c r="R141" s="768" cm="1">
        <f t="array" aca="1" ref="R141" ca="1">INDEX(R$65:R$74,$AI141,1)*(1-$AH141)+INDEX(R$65:R$74,$AJ141,1)*($AH141)</f>
        <v>0.62964285714285717</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0.35399999999999998</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314.28571428571428</v>
      </c>
      <c r="AC141" s="767" cm="1">
        <f t="array" aca="1" ref="AC141" ca="1">INDEX(AC$65:AC$74,$AI141,1)*(1-$AH141)+INDEX(AC$65:AC$74,$AJ141,1)*($AH141)</f>
        <v>314.28571428571428</v>
      </c>
      <c r="AD141" s="767" cm="1">
        <f t="array" aca="1" ref="AD141" ca="1">INDEX(AD$65:AD$74,$AI141,1)*(1-$AH141)+INDEX(AD$65:AD$74,$AJ141,1)*($AH141)</f>
        <v>314.28571428571428</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0.65714285714285714</v>
      </c>
      <c r="AI141" s="279">
        <f t="shared" si="31"/>
        <v>7</v>
      </c>
      <c r="AJ141" s="279">
        <f t="shared" si="14"/>
        <v>8</v>
      </c>
      <c r="AK141" s="295" t="str">
        <f t="shared" si="26"/>
        <v>Dry</v>
      </c>
      <c r="AL141" s="279">
        <f t="shared" si="27"/>
        <v>44</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25">
      <c r="A142" s="249"/>
      <c r="B142" s="258"/>
      <c r="C142" s="251">
        <f t="shared" si="24"/>
        <v>4</v>
      </c>
      <c r="D142" s="274"/>
      <c r="E142" s="331">
        <v>6</v>
      </c>
      <c r="F142" s="926">
        <f t="shared" si="25"/>
        <v>43852</v>
      </c>
      <c r="G142" s="274"/>
      <c r="H142" s="295"/>
      <c r="I142" s="295"/>
      <c r="J142" s="295">
        <v>7</v>
      </c>
      <c r="K142" s="485">
        <f>INDEX(Periods!$F$21:$O$30,J142+1,$E142+2)</f>
        <v>43852</v>
      </c>
      <c r="L142" s="486">
        <f t="shared" ca="1" si="22"/>
        <v>39</v>
      </c>
      <c r="M142" s="311"/>
      <c r="N142" s="279"/>
      <c r="O142" s="767" cm="1">
        <f t="array" aca="1" ref="O142" ca="1">INDEX(O$65:O$74,$AI142,1)*(1-$AH142)+INDEX(O$65:O$74,$AJ142,1)*($AH142)</f>
        <v>184.51327433628319</v>
      </c>
      <c r="P142" s="767" cm="1">
        <f t="array" aca="1" ref="P142" ca="1">INDEX(P$65:P$74,$AI142,1)*(1-$AH142)+INDEX(P$65:P$74,$AJ142,1)*($AH142)</f>
        <v>839.38053097345141</v>
      </c>
      <c r="Q142" s="768" cm="1">
        <f t="array" aca="1" ref="Q142" ca="1">INDEX(Q$65:Q$74,$AI142,1)*(1-$AH142)+INDEX(Q$65:Q$74,$AJ142,1)*($AH142)</f>
        <v>0.5208407079646018</v>
      </c>
      <c r="R142" s="768" cm="1">
        <f t="array" aca="1" ref="R142" ca="1">INDEX(R$65:R$74,$AI142,1)*(1-$AH142)+INDEX(R$65:R$74,$AJ142,1)*($AH142)</f>
        <v>0.59632743362831864</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1.9026548672566371E-2</v>
      </c>
      <c r="W142" s="279"/>
      <c r="X142" s="922" cm="1">
        <f t="array" aca="1" ref="X142" ca="1">INDEX(X$65:X$74,$AI142,1)*(1-$AH142)+INDEX(X$65:X$74,$AJ142,1)*($AH142)</f>
        <v>0.33000000000000007</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0.38053097345132741</v>
      </c>
      <c r="AI142" s="279">
        <f t="shared" si="31"/>
        <v>8</v>
      </c>
      <c r="AJ142" s="279">
        <f t="shared" ref="AJ142:AJ164" si="32">IF(OR(INDEX($AK$65:$AK$74,$AI142,1)=INDEX($AK$65:$AK$74,MOD($AI142,AJ$62)+1,1),INDEX($AK$65:$AK$74,$AI142,1)="Early"),MOD($AI142,AJ$62)+1,$AI142)</f>
        <v>9</v>
      </c>
      <c r="AK142" s="295" t="str">
        <f t="shared" si="26"/>
        <v>Dry</v>
      </c>
      <c r="AL142" s="279">
        <f t="shared" si="27"/>
        <v>99</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25">
      <c r="A143" s="249"/>
      <c r="B143" s="258"/>
      <c r="C143" s="251">
        <f t="shared" si="24"/>
        <v>4</v>
      </c>
      <c r="D143" s="274"/>
      <c r="E143" s="331">
        <v>6</v>
      </c>
      <c r="F143" s="926">
        <f t="shared" si="25"/>
        <v>43891</v>
      </c>
      <c r="G143" s="274"/>
      <c r="H143" s="295"/>
      <c r="I143" s="295"/>
      <c r="J143" s="295">
        <v>8</v>
      </c>
      <c r="K143" s="485">
        <f>INDEX(Periods!$F$21:$O$30,J143+1,$E143+2)</f>
        <v>43891</v>
      </c>
      <c r="L143" s="486">
        <f t="shared" ca="1" si="22"/>
        <v>31</v>
      </c>
      <c r="M143" s="311"/>
      <c r="N143" s="279"/>
      <c r="O143" s="767" cm="1">
        <f t="array" aca="1" ref="O143" ca="1">INDEX(O$65:O$74,$AI143,1)*(1-$AH143)+INDEX(O$65:O$74,$AJ143,1)*($AH143)</f>
        <v>193.14159292035399</v>
      </c>
      <c r="P143" s="767" cm="1">
        <f t="array" aca="1" ref="P143" ca="1">INDEX(P$65:P$74,$AI143,1)*(1-$AH143)+INDEX(P$65:P$74,$AJ143,1)*($AH143)</f>
        <v>761.7256637168141</v>
      </c>
      <c r="Q143" s="768" cm="1">
        <f t="array" aca="1" ref="Q143" ca="1">INDEX(Q$65:Q$74,$AI143,1)*(1-$AH143)+INDEX(Q$65:Q$74,$AJ143,1)*($AH143)</f>
        <v>0.51480088495575227</v>
      </c>
      <c r="R143" s="768" cm="1">
        <f t="array" aca="1" ref="R143" ca="1">INDEX(R$65:R$74,$AI143,1)*(1-$AH143)+INDEX(R$65:R$74,$AJ143,1)*($AH143)</f>
        <v>0.58165929203539823</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3.6283185840707964E-2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0.72566371681415931</v>
      </c>
      <c r="AI143" s="279">
        <f t="shared" si="31"/>
        <v>8</v>
      </c>
      <c r="AJ143" s="279">
        <f t="shared" si="32"/>
        <v>9</v>
      </c>
      <c r="AK143" s="295" t="str">
        <f t="shared" si="26"/>
        <v>Dry</v>
      </c>
      <c r="AL143" s="279">
        <f t="shared" si="27"/>
        <v>138</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25">
      <c r="A144" s="249"/>
      <c r="B144" s="258"/>
      <c r="C144" s="251">
        <f t="shared" si="24"/>
        <v>4</v>
      </c>
      <c r="D144" s="274"/>
      <c r="E144" s="331">
        <v>6</v>
      </c>
      <c r="F144" s="926">
        <f t="shared" si="25"/>
        <v>43922</v>
      </c>
      <c r="G144" s="274"/>
      <c r="H144" s="295"/>
      <c r="I144" s="347"/>
      <c r="J144" s="347">
        <v>9</v>
      </c>
      <c r="K144" s="516">
        <f>INDEX(Periods!$F$21:$O$30,J144+1,$E144+2)</f>
        <v>43922</v>
      </c>
      <c r="L144" s="533">
        <f t="shared" ca="1" si="22"/>
        <v>15</v>
      </c>
      <c r="M144" s="517"/>
      <c r="N144" s="348"/>
      <c r="O144" s="769" cm="1">
        <f t="array" aca="1" ref="O144" ca="1">INDEX(O$65:O$74,$AI144,1)*(1-$AH144)+INDEX(O$65:O$74,$AJ144,1)*($AH144)</f>
        <v>200</v>
      </c>
      <c r="P144" s="769" cm="1">
        <f t="array" aca="1" ref="P144" ca="1">INDEX(P$65:P$74,$AI144,1)*(1-$AH144)+INDEX(P$65:P$74,$AJ144,1)*($AH144)</f>
        <v>700</v>
      </c>
      <c r="Q144" s="770" cm="1">
        <f t="array" aca="1" ref="Q144" ca="1">INDEX(Q$65:Q$74,$AI144,1)*(1-$AH144)+INDEX(Q$65:Q$74,$AJ144,1)*($AH144)</f>
        <v>0.51</v>
      </c>
      <c r="R144" s="770" cm="1">
        <f t="array" aca="1" ref="R144" ca="1">INDEX(R$65:R$74,$AI144,1)*(1-$AH144)+INDEX(R$65:R$74,$AJ144,1)*($AH144)</f>
        <v>0.57000000000000006</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0.05</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v>
      </c>
      <c r="AI144" s="279">
        <f t="shared" si="31"/>
        <v>9</v>
      </c>
      <c r="AJ144" s="279">
        <f t="shared" si="32"/>
        <v>10</v>
      </c>
      <c r="AK144" s="295" t="str">
        <f t="shared" si="26"/>
        <v>Dry</v>
      </c>
      <c r="AL144" s="279">
        <f t="shared" si="27"/>
        <v>169</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25">
      <c r="A145" s="249"/>
      <c r="B145" s="258"/>
      <c r="C145" s="251">
        <f t="shared" ref="C145" si="33">INT($C$29)+2</f>
        <v>3</v>
      </c>
      <c r="D145" s="274"/>
      <c r="E145" s="331">
        <v>7</v>
      </c>
      <c r="F145" s="926">
        <f t="shared" si="25"/>
        <v>43936</v>
      </c>
      <c r="G145" s="274"/>
      <c r="H145" s="295"/>
      <c r="I145" s="523" t="s">
        <v>782</v>
      </c>
      <c r="J145" s="523">
        <v>0</v>
      </c>
      <c r="K145" s="524">
        <f>INDEX(Periods!$F$21:$O$30,J145+1,$E145+2)</f>
        <v>43572</v>
      </c>
      <c r="L145" s="534">
        <f t="shared" ca="1" si="22"/>
        <v>21</v>
      </c>
      <c r="M145" s="525"/>
      <c r="N145" s="526"/>
      <c r="O145" s="765" cm="1">
        <f t="array" aca="1" ref="O145" ca="1">INDEX(O$65:O$74,$AI145,1)*(1-$AH145)+INDEX(O$65:O$74,$AJ145,1)*($AH145)</f>
        <v>200</v>
      </c>
      <c r="P145" s="765" cm="1">
        <f t="array" aca="1" ref="P145" ca="1">INDEX(P$65:P$74,$AI145,1)*(1-$AH145)+INDEX(P$65:P$74,$AJ145,1)*($AH145)</f>
        <v>600</v>
      </c>
      <c r="Q145" s="766" cm="1">
        <f t="array" aca="1" ref="Q145" ca="1">INDEX(Q$65:Q$74,$AI145,1)*(1-$AH145)+INDEX(Q$65:Q$74,$AJ145,1)*($AH145)</f>
        <v>0.505</v>
      </c>
      <c r="R145" s="766" cm="1">
        <f t="array" aca="1" ref="R145" ca="1">INDEX(R$65:R$74,$AI145,1)*(1-$AH145)+INDEX(R$65:R$74,$AJ145,1)*($AH145)</f>
        <v>0.55500000000000005</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0.5</v>
      </c>
      <c r="AI145" s="279">
        <f t="shared" si="31"/>
        <v>9</v>
      </c>
      <c r="AJ145" s="279">
        <f t="shared" si="32"/>
        <v>10</v>
      </c>
      <c r="AK145" s="295" t="str">
        <f t="shared" si="26"/>
        <v>Dry</v>
      </c>
      <c r="AL145" s="279">
        <f t="shared" si="27"/>
        <v>183</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25">
      <c r="A146" s="249"/>
      <c r="B146" s="258"/>
      <c r="C146" s="251">
        <f t="shared" si="24"/>
        <v>4</v>
      </c>
      <c r="D146" s="274"/>
      <c r="E146" s="331">
        <v>7</v>
      </c>
      <c r="F146" s="926">
        <f t="shared" si="25"/>
        <v>43957</v>
      </c>
      <c r="G146" s="274"/>
      <c r="H146" s="295"/>
      <c r="I146" s="295"/>
      <c r="J146" s="295">
        <v>1</v>
      </c>
      <c r="K146" s="485">
        <f>INDEX(Periods!$F$21:$O$30,J146+1,$E146+2)</f>
        <v>43593</v>
      </c>
      <c r="L146" s="486">
        <f t="shared" ca="1" si="22"/>
        <v>21</v>
      </c>
      <c r="M146" s="311"/>
      <c r="N146" s="279"/>
      <c r="O146" s="767" cm="1">
        <f t="array" aca="1" ref="O146" ca="1">INDEX(O$65:O$74,$AI146,1)*(1-$AH146)+INDEX(O$65:O$74,$AJ146,1)*($AH146)</f>
        <v>200</v>
      </c>
      <c r="P146" s="767" cm="1">
        <f t="array" aca="1" ref="P146" ca="1">INDEX(P$65:P$74,$AI146,1)*(1-$AH146)+INDEX(P$65:P$74,$AJ146,1)*($AH146)</f>
        <v>500</v>
      </c>
      <c r="Q146" s="768" cm="1">
        <f t="array" aca="1" ref="Q146" ca="1">INDEX(Q$65:Q$74,$AI146,1)*(1-$AH146)+INDEX(Q$65:Q$74,$AJ146,1)*($AH146)</f>
        <v>0.5</v>
      </c>
      <c r="R146" s="768" cm="1">
        <f t="array" aca="1" ref="R146" ca="1">INDEX(R$65:R$74,$AI146,1)*(1-$AH146)+INDEX(R$65:R$74,$AJ146,1)*($AH146)</f>
        <v>0.54</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0.15</v>
      </c>
      <c r="W146" s="279"/>
      <c r="X146" s="922" cm="1">
        <f t="array" aca="1" ref="X146" ca="1">INDEX(X$65:X$74,$AI146,1)*(1-$AH146)+INDEX(X$65:X$74,$AJ146,1)*($AH146)</f>
        <v>0.33</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0.5</v>
      </c>
      <c r="AI146" s="279">
        <f t="shared" si="31"/>
        <v>10</v>
      </c>
      <c r="AJ146" s="279">
        <f t="shared" si="32"/>
        <v>10</v>
      </c>
      <c r="AK146" s="295" t="str">
        <f t="shared" si="26"/>
        <v>Dry</v>
      </c>
      <c r="AL146" s="279">
        <f t="shared" si="27"/>
        <v>204</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25">
      <c r="A147" s="249"/>
      <c r="B147" s="258"/>
      <c r="C147" s="251">
        <f t="shared" si="24"/>
        <v>4</v>
      </c>
      <c r="D147" s="274"/>
      <c r="E147" s="331">
        <v>7</v>
      </c>
      <c r="F147" s="926">
        <f t="shared" si="25"/>
        <v>43614</v>
      </c>
      <c r="G147" s="274"/>
      <c r="H147" s="295"/>
      <c r="I147" s="295"/>
      <c r="J147" s="295">
        <v>2</v>
      </c>
      <c r="K147" s="485">
        <f>INDEX(Periods!$F$21:$O$30,J147+1,$E147+2)</f>
        <v>43614</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0</v>
      </c>
      <c r="AI147" s="279">
        <f t="shared" si="31"/>
        <v>1</v>
      </c>
      <c r="AJ147" s="279">
        <f t="shared" si="32"/>
        <v>2</v>
      </c>
      <c r="AK147" s="295" t="str">
        <f t="shared" si="26"/>
        <v>Early</v>
      </c>
      <c r="AL147" s="279">
        <f t="shared" si="27"/>
        <v>0</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25">
      <c r="A148" s="249"/>
      <c r="B148" s="258"/>
      <c r="C148" s="251">
        <f t="shared" si="24"/>
        <v>4</v>
      </c>
      <c r="D148" s="274"/>
      <c r="E148" s="331">
        <v>7</v>
      </c>
      <c r="F148" s="926">
        <f t="shared" si="25"/>
        <v>43684</v>
      </c>
      <c r="G148" s="274"/>
      <c r="H148" s="295"/>
      <c r="I148" s="295"/>
      <c r="J148" s="295">
        <v>3</v>
      </c>
      <c r="K148" s="485">
        <f>INDEX(Periods!$F$21:$O$30,J148+1,$E148+2)</f>
        <v>43684</v>
      </c>
      <c r="L148" s="486">
        <f t="shared" ca="1" si="22"/>
        <v>49</v>
      </c>
      <c r="M148" s="311"/>
      <c r="N148" s="279"/>
      <c r="O148" s="767" cm="1">
        <f t="array" aca="1" ref="O148" ca="1">INDEX(O$65:O$74,$AI148,1)*(1-$AH148)+INDEX(O$65:O$74,$AJ148,1)*($AH148)</f>
        <v>367.85714285714289</v>
      </c>
      <c r="P148" s="767" cm="1">
        <f t="array" aca="1" ref="P148" ca="1">INDEX(P$65:P$74,$AI148,1)*(1-$AH148)+INDEX(P$65:P$74,$AJ148,1)*($AH148)</f>
        <v>2843.4642857142858</v>
      </c>
      <c r="Q148" s="768" cm="1">
        <f t="array" aca="1" ref="Q148" ca="1">INDEX(Q$65:Q$74,$AI148,1)*(1-$AH148)+INDEX(Q$65:Q$74,$AJ148,1)*($AH148)</f>
        <v>0.78642857142857148</v>
      </c>
      <c r="R148" s="768" cm="1">
        <f t="array" aca="1" ref="R148" ca="1">INDEX(R$65:R$74,$AI148,1)*(1-$AH148)+INDEX(R$65:R$74,$AJ148,1)*($AH148)</f>
        <v>0.79321428571428576</v>
      </c>
      <c r="S148" s="762" cm="1">
        <f t="array" ref="S148">INDEX([0]!i_pasture_stage_p6z,$J148+1,ROUNDDOWN((ROW($J148)-ROW($J$65))/i_p6_len,0)+1)</f>
        <v>1</v>
      </c>
      <c r="T148" s="768" cm="1">
        <f t="array" aca="1" ref="T148" ca="1">INDEX(T$65:T$74,$AI148,1)*(1-$AH148)+INDEX(T$65:T$74,$AJ148,1)*($AH148)</f>
        <v>0.3</v>
      </c>
      <c r="U148" s="762" cm="1">
        <f t="array" aca="1" ref="U148" ca="1">INDEX(U$65:U$74,$AI148,1)*(1-$AH148)+INDEX(U$65:U$74,$AJ148,1)*($AH148)</f>
        <v>10</v>
      </c>
      <c r="V148" s="768" cm="1">
        <f t="array" aca="1" ref="V148" ca="1">INDEX(V$65:V$74,$AI148,1)*(1-$AH148)+INDEX(V$65:V$74,$AJ148,1)*($AH148)</f>
        <v>0</v>
      </c>
      <c r="W148" s="279"/>
      <c r="X148" s="922" cm="1">
        <f t="array" aca="1" ref="X148" ca="1">INDEX(X$65:X$74,$AI148,1)*(1-$AH148)+INDEX(X$65:X$74,$AJ148,1)*($AH148)</f>
        <v>0.9151785714285714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150</v>
      </c>
      <c r="AC148" s="767" cm="1">
        <f t="array" aca="1" ref="AC148" ca="1">INDEX(AC$65:AC$74,$AI148,1)*(1-$AH148)+INDEX(AC$65:AC$74,$AJ148,1)*($AH148)</f>
        <v>150</v>
      </c>
      <c r="AD148" s="767" cm="1">
        <f t="array" aca="1" ref="AD148" ca="1">INDEX(AD$65:AD$74,$AI148,1)*(1-$AH148)+INDEX(AD$65:AD$74,$AJ148,1)*($AH148)</f>
        <v>150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0.3392857142857143</v>
      </c>
      <c r="AI148" s="279">
        <f t="shared" si="31"/>
        <v>4</v>
      </c>
      <c r="AJ148" s="279">
        <f t="shared" si="32"/>
        <v>5</v>
      </c>
      <c r="AK148" s="295" t="str">
        <f t="shared" si="26"/>
        <v>Late</v>
      </c>
      <c r="AL148" s="279">
        <f t="shared" si="27"/>
        <v>19</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25">
      <c r="A149" s="249"/>
      <c r="B149" s="258"/>
      <c r="C149" s="251">
        <f t="shared" si="24"/>
        <v>4</v>
      </c>
      <c r="D149" s="274"/>
      <c r="E149" s="331">
        <v>7</v>
      </c>
      <c r="F149" s="926">
        <f t="shared" si="25"/>
        <v>43733</v>
      </c>
      <c r="G149" s="274"/>
      <c r="H149" s="295"/>
      <c r="I149" s="295"/>
      <c r="J149" s="295">
        <v>4</v>
      </c>
      <c r="K149" s="485">
        <f>INDEX(Periods!$F$21:$O$30,J149+1,$E149+2)</f>
        <v>43733</v>
      </c>
      <c r="L149" s="486">
        <f t="shared" ca="1" si="22"/>
        <v>20</v>
      </c>
      <c r="M149" s="311"/>
      <c r="N149" s="279"/>
      <c r="O149" s="767" cm="1">
        <f t="array" aca="1" ref="O149" ca="1">INDEX(O$65:O$74,$AI149,1)*(1-$AH149)+INDEX(O$65:O$74,$AJ149,1)*($AH149)</f>
        <v>500</v>
      </c>
      <c r="P149" s="767" cm="1">
        <f t="array" aca="1" ref="P149" ca="1">INDEX(P$65:P$74,$AI149,1)*(1-$AH149)+INDEX(P$65:P$74,$AJ149,1)*($AH149)</f>
        <v>3598</v>
      </c>
      <c r="Q149" s="768" cm="1">
        <f t="array" aca="1" ref="Q149" ca="1">INDEX(Q$65:Q$74,$AI149,1)*(1-$AH149)+INDEX(Q$65:Q$74,$AJ149,1)*($AH149)</f>
        <v>0.76</v>
      </c>
      <c r="R149" s="768" cm="1">
        <f t="array" aca="1" ref="R149" ca="1">INDEX(R$65:R$74,$AI149,1)*(1-$AH149)+INDEX(R$65:R$74,$AJ149,1)*($AH149)</f>
        <v>0.78</v>
      </c>
      <c r="S149" s="762" cm="1">
        <f t="array" ref="S149">INDEX([0]!i_pasture_stage_p6z,$J149+1,ROUNDDOWN((ROW($J149)-ROW($J$65))/i_p6_len,0)+1)</f>
        <v>1</v>
      </c>
      <c r="T149" s="768" cm="1">
        <f t="array" aca="1" ref="T149" ca="1">INDEX(T$65:T$74,$AI149,1)*(1-$AH149)+INDEX(T$65:T$74,$AJ149,1)*($AH149)</f>
        <v>0.29999999999999993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0.42857142857142855</v>
      </c>
      <c r="AI149" s="279">
        <f t="shared" si="31"/>
        <v>5</v>
      </c>
      <c r="AJ149" s="279">
        <f t="shared" si="32"/>
        <v>5</v>
      </c>
      <c r="AK149" s="295" t="str">
        <f t="shared" si="26"/>
        <v>Late</v>
      </c>
      <c r="AL149" s="279">
        <f t="shared" si="27"/>
        <v>68</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25">
      <c r="A150" s="249"/>
      <c r="B150" s="258"/>
      <c r="C150" s="251">
        <f t="shared" si="24"/>
        <v>4</v>
      </c>
      <c r="D150" s="274"/>
      <c r="E150" s="331">
        <v>7</v>
      </c>
      <c r="F150" s="926">
        <f t="shared" si="25"/>
        <v>43753</v>
      </c>
      <c r="G150" s="274"/>
      <c r="H150" s="295"/>
      <c r="I150" s="295"/>
      <c r="J150" s="295">
        <v>5</v>
      </c>
      <c r="K150" s="485">
        <f>INDEX(Periods!$F$21:$O$30,J150+1,$E150+2)</f>
        <v>43753</v>
      </c>
      <c r="L150" s="486">
        <f t="shared" ca="1" si="22"/>
        <v>17</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0.60750000000000004</v>
      </c>
      <c r="R150" s="768" cm="1">
        <f t="array" aca="1" ref="R150" ca="1">INDEX(R$65:R$74,$AI150,1)*(1-$AH150)+INDEX(R$65:R$74,$AJ150,1)*($AH150)</f>
        <v>0.71250000000000002</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v>
      </c>
      <c r="AI150" s="279">
        <f t="shared" si="31"/>
        <v>6</v>
      </c>
      <c r="AJ150" s="279">
        <f t="shared" si="32"/>
        <v>7</v>
      </c>
      <c r="AK150" s="295" t="str">
        <f t="shared" si="26"/>
        <v>Dry</v>
      </c>
      <c r="AL150" s="279">
        <f t="shared" si="27"/>
        <v>0</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25">
      <c r="A151" s="249"/>
      <c r="B151" s="258"/>
      <c r="C151" s="251">
        <f t="shared" si="24"/>
        <v>4</v>
      </c>
      <c r="D151" s="274"/>
      <c r="E151" s="331">
        <v>7</v>
      </c>
      <c r="F151" s="926">
        <f t="shared" si="25"/>
        <v>43770</v>
      </c>
      <c r="G151" s="274"/>
      <c r="H151" s="295"/>
      <c r="I151" s="295"/>
      <c r="J151" s="295">
        <v>6</v>
      </c>
      <c r="K151" s="485">
        <f>INDEX(Periods!$F$21:$O$30,J151+1,$E151+2)</f>
        <v>43770</v>
      </c>
      <c r="L151" s="486">
        <f t="shared" ca="1" si="22"/>
        <v>82</v>
      </c>
      <c r="M151" s="311"/>
      <c r="N151" s="279"/>
      <c r="O151" s="767" cm="1">
        <f t="array" aca="1" ref="O151" ca="1">INDEX(O$65:O$74,$AI151,1)*(1-$AH151)+INDEX(O$65:O$74,$AJ151,1)*($AH151)</f>
        <v>486.90476190476193</v>
      </c>
      <c r="P151" s="767" cm="1">
        <f t="array" aca="1" ref="P151" ca="1">INDEX(P$65:P$74,$AI151,1)*(1-$AH151)+INDEX(P$65:P$74,$AJ151,1)*($AH151)</f>
        <v>1860.7142857142858</v>
      </c>
      <c r="Q151" s="768" cm="1">
        <f t="array" aca="1" ref="Q151" ca="1">INDEX(Q$65:Q$74,$AI151,1)*(1-$AH151)+INDEX(Q$65:Q$74,$AJ151,1)*($AH151)</f>
        <v>0.5670238095238096</v>
      </c>
      <c r="R151" s="768" cm="1">
        <f t="array" aca="1" ref="R151" ca="1">INDEX(R$65:R$74,$AI151,1)*(1-$AH151)+INDEX(R$65:R$74,$AJ151,1)*($AH151)</f>
        <v>0.67202380952380947</v>
      </c>
      <c r="S151" s="762" cm="1">
        <f t="array" ref="S151">INDEX([0]!i_pasture_stage_p6z,$J151+1,ROUNDDOWN((ROW($J151)-ROW($J$65))/i_p6_len,0)+1)</f>
        <v>1</v>
      </c>
      <c r="T151" s="768" cm="1">
        <f t="array" aca="1" ref="T151" ca="1">INDEX(T$65:T$74,$AI151,1)*(1-$AH151)+INDEX(T$65:T$74,$AJ151,1)*($AH151)</f>
        <v>0.3</v>
      </c>
      <c r="U151" s="762" cm="1">
        <f t="array" aca="1" ref="U151" ca="1">INDEX(U$65:U$74,$AI151,1)*(1-$AH151)+INDEX(U$65:U$74,$AJ151,1)*($AH151)</f>
        <v>10</v>
      </c>
      <c r="V151" s="768" cm="1">
        <f t="array" aca="1" ref="V151" ca="1">INDEX(V$65:V$74,$AI151,1)*(1-$AH151)+INDEX(V$65:V$74,$AJ151,1)*($AH151)</f>
        <v>0</v>
      </c>
      <c r="W151" s="279"/>
      <c r="X151" s="922" cm="1">
        <f t="array" aca="1" ref="X151" ca="1">INDEX(X$65:X$74,$AI151,1)*(1-$AH151)+INDEX(X$65:X$74,$AJ151,1)*($AH151)</f>
        <v>0.46666666666666667</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150</v>
      </c>
      <c r="AC151" s="767" cm="1">
        <f t="array" aca="1" ref="AC151" ca="1">INDEX(AC$65:AC$74,$AI151,1)*(1-$AH151)+INDEX(AC$65:AC$74,$AJ151,1)*($AH151)</f>
        <v>150</v>
      </c>
      <c r="AD151" s="767" cm="1">
        <f t="array" aca="1" ref="AD151" ca="1">INDEX(AD$65:AD$74,$AI151,1)*(1-$AH151)+INDEX(AD$65:AD$74,$AJ151,1)*($AH151)</f>
        <v>150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0.80952380952380953</v>
      </c>
      <c r="AI151" s="279">
        <f t="shared" si="31"/>
        <v>6</v>
      </c>
      <c r="AJ151" s="279">
        <f t="shared" si="32"/>
        <v>7</v>
      </c>
      <c r="AK151" s="295" t="str">
        <f t="shared" si="26"/>
        <v>Dry</v>
      </c>
      <c r="AL151" s="279">
        <f t="shared" si="27"/>
        <v>17</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25">
      <c r="A152" s="249"/>
      <c r="B152" s="258"/>
      <c r="C152" s="251">
        <f t="shared" si="24"/>
        <v>4</v>
      </c>
      <c r="D152" s="274"/>
      <c r="E152" s="331">
        <v>7</v>
      </c>
      <c r="F152" s="926">
        <f t="shared" si="25"/>
        <v>43852</v>
      </c>
      <c r="G152" s="274"/>
      <c r="H152" s="295"/>
      <c r="I152" s="295"/>
      <c r="J152" s="295">
        <v>7</v>
      </c>
      <c r="K152" s="485">
        <f>INDEX(Periods!$F$21:$O$30,J152+1,$E152+2)</f>
        <v>43852</v>
      </c>
      <c r="L152" s="486">
        <f t="shared" ca="1" si="22"/>
        <v>39</v>
      </c>
      <c r="M152" s="311"/>
      <c r="N152" s="279"/>
      <c r="O152" s="767" cm="1">
        <f t="array" aca="1" ref="O152" ca="1">INDEX(O$65:O$74,$AI152,1)*(1-$AH152)+INDEX(O$65:O$74,$AJ152,1)*($AH152)</f>
        <v>184.51327433628319</v>
      </c>
      <c r="P152" s="767" cm="1">
        <f t="array" aca="1" ref="P152" ca="1">INDEX(P$65:P$74,$AI152,1)*(1-$AH152)+INDEX(P$65:P$74,$AJ152,1)*($AH152)</f>
        <v>839.38053097345141</v>
      </c>
      <c r="Q152" s="768" cm="1">
        <f t="array" aca="1" ref="Q152" ca="1">INDEX(Q$65:Q$74,$AI152,1)*(1-$AH152)+INDEX(Q$65:Q$74,$AJ152,1)*($AH152)</f>
        <v>0.5208407079646018</v>
      </c>
      <c r="R152" s="768" cm="1">
        <f t="array" aca="1" ref="R152" ca="1">INDEX(R$65:R$74,$AI152,1)*(1-$AH152)+INDEX(R$65:R$74,$AJ152,1)*($AH152)</f>
        <v>0.59632743362831864</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1.9026548672566371E-2</v>
      </c>
      <c r="W152" s="279"/>
      <c r="X152" s="922" cm="1">
        <f t="array" aca="1" ref="X152" ca="1">INDEX(X$65:X$74,$AI152,1)*(1-$AH152)+INDEX(X$65:X$74,$AJ152,1)*($AH152)</f>
        <v>0.33000000000000007</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0.38053097345132741</v>
      </c>
      <c r="AI152" s="279">
        <f t="shared" si="31"/>
        <v>8</v>
      </c>
      <c r="AJ152" s="279">
        <f t="shared" si="32"/>
        <v>9</v>
      </c>
      <c r="AK152" s="295" t="str">
        <f t="shared" si="26"/>
        <v>Dry</v>
      </c>
      <c r="AL152" s="279">
        <f t="shared" si="27"/>
        <v>99</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25">
      <c r="A153" s="249"/>
      <c r="B153" s="258"/>
      <c r="C153" s="251">
        <f t="shared" si="24"/>
        <v>4</v>
      </c>
      <c r="D153" s="274"/>
      <c r="E153" s="331">
        <v>7</v>
      </c>
      <c r="F153" s="926">
        <f t="shared" si="25"/>
        <v>43891</v>
      </c>
      <c r="G153" s="274"/>
      <c r="H153" s="295"/>
      <c r="I153" s="295"/>
      <c r="J153" s="295">
        <v>8</v>
      </c>
      <c r="K153" s="485">
        <f>INDEX(Periods!$F$21:$O$30,J153+1,$E153+2)</f>
        <v>43891</v>
      </c>
      <c r="L153" s="486">
        <f t="shared" ca="1" si="22"/>
        <v>31</v>
      </c>
      <c r="M153" s="311"/>
      <c r="N153" s="279"/>
      <c r="O153" s="767" cm="1">
        <f t="array" aca="1" ref="O153" ca="1">INDEX(O$65:O$74,$AI153,1)*(1-$AH153)+INDEX(O$65:O$74,$AJ153,1)*($AH153)</f>
        <v>193.14159292035399</v>
      </c>
      <c r="P153" s="767" cm="1">
        <f t="array" aca="1" ref="P153" ca="1">INDEX(P$65:P$74,$AI153,1)*(1-$AH153)+INDEX(P$65:P$74,$AJ153,1)*($AH153)</f>
        <v>761.7256637168141</v>
      </c>
      <c r="Q153" s="768" cm="1">
        <f t="array" aca="1" ref="Q153" ca="1">INDEX(Q$65:Q$74,$AI153,1)*(1-$AH153)+INDEX(Q$65:Q$74,$AJ153,1)*($AH153)</f>
        <v>0.51480088495575227</v>
      </c>
      <c r="R153" s="768" cm="1">
        <f t="array" aca="1" ref="R153" ca="1">INDEX(R$65:R$74,$AI153,1)*(1-$AH153)+INDEX(R$65:R$74,$AJ153,1)*($AH153)</f>
        <v>0.58165929203539823</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3.6283185840707964E-2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0.72566371681415931</v>
      </c>
      <c r="AI153" s="279">
        <f t="shared" si="31"/>
        <v>8</v>
      </c>
      <c r="AJ153" s="279">
        <f t="shared" si="32"/>
        <v>9</v>
      </c>
      <c r="AK153" s="295" t="str">
        <f t="shared" si="26"/>
        <v>Dry</v>
      </c>
      <c r="AL153" s="279">
        <f t="shared" si="27"/>
        <v>138</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25">
      <c r="A154" s="249"/>
      <c r="B154" s="258"/>
      <c r="C154" s="251">
        <f t="shared" si="24"/>
        <v>4</v>
      </c>
      <c r="D154" s="274"/>
      <c r="E154" s="331">
        <v>7</v>
      </c>
      <c r="F154" s="926">
        <f t="shared" si="25"/>
        <v>43922</v>
      </c>
      <c r="G154" s="274"/>
      <c r="H154" s="295"/>
      <c r="I154" s="347"/>
      <c r="J154" s="347">
        <v>9</v>
      </c>
      <c r="K154" s="516">
        <f>INDEX(Periods!$F$21:$O$30,J154+1,$E154+2)</f>
        <v>43922</v>
      </c>
      <c r="L154" s="533">
        <f t="shared" ca="1" si="22"/>
        <v>15</v>
      </c>
      <c r="M154" s="517"/>
      <c r="N154" s="348"/>
      <c r="O154" s="769" cm="1">
        <f t="array" aca="1" ref="O154" ca="1">INDEX(O$65:O$74,$AI154,1)*(1-$AH154)+INDEX(O$65:O$74,$AJ154,1)*($AH154)</f>
        <v>200</v>
      </c>
      <c r="P154" s="769" cm="1">
        <f t="array" aca="1" ref="P154" ca="1">INDEX(P$65:P$74,$AI154,1)*(1-$AH154)+INDEX(P$65:P$74,$AJ154,1)*($AH154)</f>
        <v>700</v>
      </c>
      <c r="Q154" s="770" cm="1">
        <f t="array" aca="1" ref="Q154" ca="1">INDEX(Q$65:Q$74,$AI154,1)*(1-$AH154)+INDEX(Q$65:Q$74,$AJ154,1)*($AH154)</f>
        <v>0.51</v>
      </c>
      <c r="R154" s="770" cm="1">
        <f t="array" aca="1" ref="R154" ca="1">INDEX(R$65:R$74,$AI154,1)*(1-$AH154)+INDEX(R$65:R$74,$AJ154,1)*($AH154)</f>
        <v>0.57000000000000006</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0.05</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v>
      </c>
      <c r="AI154" s="279">
        <f t="shared" si="31"/>
        <v>9</v>
      </c>
      <c r="AJ154" s="279">
        <f t="shared" si="32"/>
        <v>10</v>
      </c>
      <c r="AK154" s="295" t="str">
        <f t="shared" si="26"/>
        <v>Dry</v>
      </c>
      <c r="AL154" s="279">
        <f t="shared" si="27"/>
        <v>169</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25">
      <c r="A155" s="249"/>
      <c r="B155" s="258"/>
      <c r="C155" s="251">
        <f t="shared" ref="C155" si="34">INT($C$29)+2</f>
        <v>3</v>
      </c>
      <c r="D155" s="274"/>
      <c r="E155" s="331">
        <v>8</v>
      </c>
      <c r="F155" s="926">
        <f t="shared" si="25"/>
        <v>43936</v>
      </c>
      <c r="G155" s="274"/>
      <c r="H155" s="295"/>
      <c r="I155" s="523" t="s">
        <v>783</v>
      </c>
      <c r="J155" s="523">
        <v>0</v>
      </c>
      <c r="K155" s="524">
        <f>INDEX(Periods!$F$21:$O$30,J155+1,$E155+2)</f>
        <v>43572</v>
      </c>
      <c r="L155" s="534">
        <f t="shared" ca="1" si="22"/>
        <v>21</v>
      </c>
      <c r="M155" s="525"/>
      <c r="N155" s="526"/>
      <c r="O155" s="765" cm="1">
        <f t="array" aca="1" ref="O155" ca="1">INDEX(O$65:O$74,$AI155,1)*(1-$AH155)+INDEX(O$65:O$74,$AJ155,1)*($AH155)</f>
        <v>200</v>
      </c>
      <c r="P155" s="765" cm="1">
        <f t="array" aca="1" ref="P155" ca="1">INDEX(P$65:P$74,$AI155,1)*(1-$AH155)+INDEX(P$65:P$74,$AJ155,1)*($AH155)</f>
        <v>600</v>
      </c>
      <c r="Q155" s="766" cm="1">
        <f t="array" aca="1" ref="Q155" ca="1">INDEX(Q$65:Q$74,$AI155,1)*(1-$AH155)+INDEX(Q$65:Q$74,$AJ155,1)*($AH155)</f>
        <v>0.505</v>
      </c>
      <c r="R155" s="766" cm="1">
        <f t="array" aca="1" ref="R155" ca="1">INDEX(R$65:R$74,$AI155,1)*(1-$AH155)+INDEX(R$65:R$74,$AJ155,1)*($AH155)</f>
        <v>0.55500000000000005</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0.5</v>
      </c>
      <c r="AI155" s="279">
        <f t="shared" si="31"/>
        <v>9</v>
      </c>
      <c r="AJ155" s="279">
        <f t="shared" si="32"/>
        <v>10</v>
      </c>
      <c r="AK155" s="295" t="str">
        <f t="shared" si="26"/>
        <v>Dry</v>
      </c>
      <c r="AL155" s="279">
        <f t="shared" si="27"/>
        <v>183</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25">
      <c r="A156" s="249"/>
      <c r="B156" s="258"/>
      <c r="C156" s="251">
        <f t="shared" si="24"/>
        <v>4</v>
      </c>
      <c r="D156" s="274"/>
      <c r="E156" s="331">
        <v>8</v>
      </c>
      <c r="F156" s="926">
        <f t="shared" si="25"/>
        <v>43957</v>
      </c>
      <c r="G156" s="274"/>
      <c r="H156" s="295"/>
      <c r="I156" s="295"/>
      <c r="J156" s="295">
        <v>1</v>
      </c>
      <c r="K156" s="485">
        <f>INDEX(Periods!$F$21:$O$30,J156+1,$E156+2)</f>
        <v>43593</v>
      </c>
      <c r="L156" s="486">
        <f t="shared" ca="1" si="22"/>
        <v>21</v>
      </c>
      <c r="M156" s="311"/>
      <c r="N156" s="279"/>
      <c r="O156" s="767" cm="1">
        <f t="array" aca="1" ref="O156" ca="1">INDEX(O$65:O$74,$AI156,1)*(1-$AH156)+INDEX(O$65:O$74,$AJ156,1)*($AH156)</f>
        <v>200</v>
      </c>
      <c r="P156" s="767" cm="1">
        <f t="array" aca="1" ref="P156" ca="1">INDEX(P$65:P$74,$AI156,1)*(1-$AH156)+INDEX(P$65:P$74,$AJ156,1)*($AH156)</f>
        <v>500</v>
      </c>
      <c r="Q156" s="768" cm="1">
        <f t="array" aca="1" ref="Q156" ca="1">INDEX(Q$65:Q$74,$AI156,1)*(1-$AH156)+INDEX(Q$65:Q$74,$AJ156,1)*($AH156)</f>
        <v>0.5</v>
      </c>
      <c r="R156" s="768" cm="1">
        <f t="array" aca="1" ref="R156" ca="1">INDEX(R$65:R$74,$AI156,1)*(1-$AH156)+INDEX(R$65:R$74,$AJ156,1)*($AH156)</f>
        <v>0.54</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0.15</v>
      </c>
      <c r="W156" s="279"/>
      <c r="X156" s="922" cm="1">
        <f t="array" aca="1" ref="X156" ca="1">INDEX(X$65:X$74,$AI156,1)*(1-$AH156)+INDEX(X$65:X$74,$AJ156,1)*($AH156)</f>
        <v>0.33</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0.5</v>
      </c>
      <c r="AI156" s="279">
        <f t="shared" si="31"/>
        <v>10</v>
      </c>
      <c r="AJ156" s="279">
        <f t="shared" si="32"/>
        <v>10</v>
      </c>
      <c r="AK156" s="295" t="str">
        <f t="shared" si="26"/>
        <v>Dry</v>
      </c>
      <c r="AL156" s="279">
        <f t="shared" si="27"/>
        <v>204</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25">
      <c r="A157" s="249"/>
      <c r="B157" s="258"/>
      <c r="C157" s="251">
        <f t="shared" si="24"/>
        <v>4</v>
      </c>
      <c r="D157" s="274"/>
      <c r="E157" s="331">
        <v>8</v>
      </c>
      <c r="F157" s="926">
        <f t="shared" si="25"/>
        <v>43614</v>
      </c>
      <c r="G157" s="274"/>
      <c r="H157" s="295"/>
      <c r="I157" s="295"/>
      <c r="J157" s="295">
        <v>2</v>
      </c>
      <c r="K157" s="485">
        <f>INDEX(Periods!$F$21:$O$30,J157+1,$E157+2)</f>
        <v>43614</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0</v>
      </c>
      <c r="AI157" s="279">
        <f t="shared" si="31"/>
        <v>1</v>
      </c>
      <c r="AJ157" s="279">
        <f t="shared" si="32"/>
        <v>2</v>
      </c>
      <c r="AK157" s="295" t="str">
        <f t="shared" si="26"/>
        <v>Early</v>
      </c>
      <c r="AL157" s="279">
        <f t="shared" si="27"/>
        <v>0</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25">
      <c r="A158" s="249"/>
      <c r="B158" s="258"/>
      <c r="C158" s="251">
        <f t="shared" si="24"/>
        <v>4</v>
      </c>
      <c r="D158" s="274"/>
      <c r="E158" s="331">
        <v>8</v>
      </c>
      <c r="F158" s="926">
        <f t="shared" si="25"/>
        <v>43684</v>
      </c>
      <c r="G158" s="274"/>
      <c r="H158" s="295"/>
      <c r="I158" s="295"/>
      <c r="J158" s="295">
        <v>3</v>
      </c>
      <c r="K158" s="485">
        <f>INDEX(Periods!$F$21:$O$30,J158+1,$E158+2)</f>
        <v>43684</v>
      </c>
      <c r="L158" s="486">
        <f t="shared" ca="1" si="22"/>
        <v>49</v>
      </c>
      <c r="M158" s="311"/>
      <c r="N158" s="279"/>
      <c r="O158" s="767" cm="1">
        <f t="array" aca="1" ref="O158" ca="1">INDEX(O$65:O$74,$AI158,1)*(1-$AH158)+INDEX(O$65:O$74,$AJ158,1)*($AH158)</f>
        <v>367.85714285714289</v>
      </c>
      <c r="P158" s="767" cm="1">
        <f t="array" aca="1" ref="P158" ca="1">INDEX(P$65:P$74,$AI158,1)*(1-$AH158)+INDEX(P$65:P$74,$AJ158,1)*($AH158)</f>
        <v>2843.4642857142858</v>
      </c>
      <c r="Q158" s="768" cm="1">
        <f t="array" aca="1" ref="Q158" ca="1">INDEX(Q$65:Q$74,$AI158,1)*(1-$AH158)+INDEX(Q$65:Q$74,$AJ158,1)*($AH158)</f>
        <v>0.78642857142857148</v>
      </c>
      <c r="R158" s="768" cm="1">
        <f t="array" aca="1" ref="R158" ca="1">INDEX(R$65:R$74,$AI158,1)*(1-$AH158)+INDEX(R$65:R$74,$AJ158,1)*($AH158)</f>
        <v>0.79321428571428576</v>
      </c>
      <c r="S158" s="762" cm="1">
        <f t="array" ref="S158">INDEX([0]!i_pasture_stage_p6z,$J158+1,ROUNDDOWN((ROW($J158)-ROW($J$65))/i_p6_len,0)+1)</f>
        <v>1</v>
      </c>
      <c r="T158" s="768" cm="1">
        <f t="array" aca="1" ref="T158" ca="1">INDEX(T$65:T$74,$AI158,1)*(1-$AH158)+INDEX(T$65:T$74,$AJ158,1)*($AH158)</f>
        <v>0.3</v>
      </c>
      <c r="U158" s="762" cm="1">
        <f t="array" aca="1" ref="U158" ca="1">INDEX(U$65:U$74,$AI158,1)*(1-$AH158)+INDEX(U$65:U$74,$AJ158,1)*($AH158)</f>
        <v>10</v>
      </c>
      <c r="V158" s="768" cm="1">
        <f t="array" aca="1" ref="V158" ca="1">INDEX(V$65:V$74,$AI158,1)*(1-$AH158)+INDEX(V$65:V$74,$AJ158,1)*($AH158)</f>
        <v>0</v>
      </c>
      <c r="W158" s="279"/>
      <c r="X158" s="922" cm="1">
        <f t="array" aca="1" ref="X158" ca="1">INDEX(X$65:X$74,$AI158,1)*(1-$AH158)+INDEX(X$65:X$74,$AJ158,1)*($AH158)</f>
        <v>0.9151785714285714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150</v>
      </c>
      <c r="AC158" s="767" cm="1">
        <f t="array" aca="1" ref="AC158" ca="1">INDEX(AC$65:AC$74,$AI158,1)*(1-$AH158)+INDEX(AC$65:AC$74,$AJ158,1)*($AH158)</f>
        <v>150</v>
      </c>
      <c r="AD158" s="767" cm="1">
        <f t="array" aca="1" ref="AD158" ca="1">INDEX(AD$65:AD$74,$AI158,1)*(1-$AH158)+INDEX(AD$65:AD$74,$AJ158,1)*($AH158)</f>
        <v>150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0.3392857142857143</v>
      </c>
      <c r="AI158" s="279">
        <f t="shared" si="31"/>
        <v>4</v>
      </c>
      <c r="AJ158" s="279">
        <f t="shared" si="32"/>
        <v>5</v>
      </c>
      <c r="AK158" s="295" t="str">
        <f t="shared" si="26"/>
        <v>Late</v>
      </c>
      <c r="AL158" s="279">
        <f t="shared" si="27"/>
        <v>19</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25">
      <c r="A159" s="249"/>
      <c r="B159" s="258"/>
      <c r="C159" s="251">
        <f t="shared" si="24"/>
        <v>4</v>
      </c>
      <c r="D159" s="274"/>
      <c r="E159" s="331">
        <v>8</v>
      </c>
      <c r="F159" s="926">
        <f t="shared" si="25"/>
        <v>43733</v>
      </c>
      <c r="G159" s="274"/>
      <c r="H159" s="295"/>
      <c r="I159" s="295"/>
      <c r="J159" s="295">
        <v>4</v>
      </c>
      <c r="K159" s="485">
        <f>INDEX(Periods!$F$21:$O$30,J159+1,$E159+2)</f>
        <v>43733</v>
      </c>
      <c r="L159" s="486">
        <f t="shared" ca="1" si="22"/>
        <v>20</v>
      </c>
      <c r="M159" s="311"/>
      <c r="N159" s="279"/>
      <c r="O159" s="767" cm="1">
        <f t="array" aca="1" ref="O159" ca="1">INDEX(O$65:O$74,$AI159,1)*(1-$AH159)+INDEX(O$65:O$74,$AJ159,1)*($AH159)</f>
        <v>500</v>
      </c>
      <c r="P159" s="767" cm="1">
        <f t="array" aca="1" ref="P159" ca="1">INDEX(P$65:P$74,$AI159,1)*(1-$AH159)+INDEX(P$65:P$74,$AJ159,1)*($AH159)</f>
        <v>3598</v>
      </c>
      <c r="Q159" s="768" cm="1">
        <f t="array" aca="1" ref="Q159" ca="1">INDEX(Q$65:Q$74,$AI159,1)*(1-$AH159)+INDEX(Q$65:Q$74,$AJ159,1)*($AH159)</f>
        <v>0.76</v>
      </c>
      <c r="R159" s="768" cm="1">
        <f t="array" aca="1" ref="R159" ca="1">INDEX(R$65:R$74,$AI159,1)*(1-$AH159)+INDEX(R$65:R$74,$AJ159,1)*($AH159)</f>
        <v>0.78</v>
      </c>
      <c r="S159" s="762" cm="1">
        <f t="array" ref="S159">INDEX([0]!i_pasture_stage_p6z,$J159+1,ROUNDDOWN((ROW($J159)-ROW($J$65))/i_p6_len,0)+1)</f>
        <v>1</v>
      </c>
      <c r="T159" s="768" cm="1">
        <f t="array" aca="1" ref="T159" ca="1">INDEX(T$65:T$74,$AI159,1)*(1-$AH159)+INDEX(T$65:T$74,$AJ159,1)*($AH159)</f>
        <v>0.29999999999999993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0.42857142857142855</v>
      </c>
      <c r="AI159" s="279">
        <f t="shared" si="31"/>
        <v>5</v>
      </c>
      <c r="AJ159" s="279">
        <f t="shared" si="32"/>
        <v>5</v>
      </c>
      <c r="AK159" s="295" t="str">
        <f t="shared" si="26"/>
        <v>Late</v>
      </c>
      <c r="AL159" s="279">
        <f t="shared" si="27"/>
        <v>68</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25">
      <c r="A160" s="249"/>
      <c r="B160" s="258"/>
      <c r="C160" s="251">
        <f t="shared" si="24"/>
        <v>4</v>
      </c>
      <c r="D160" s="274"/>
      <c r="E160" s="331">
        <v>8</v>
      </c>
      <c r="F160" s="926">
        <f t="shared" si="25"/>
        <v>43753</v>
      </c>
      <c r="G160" s="274"/>
      <c r="H160" s="295"/>
      <c r="I160" s="295"/>
      <c r="J160" s="295">
        <v>5</v>
      </c>
      <c r="K160" s="485">
        <f>INDEX(Periods!$F$21:$O$30,J160+1,$E160+2)</f>
        <v>43753</v>
      </c>
      <c r="L160" s="486">
        <f t="shared" ca="1" si="22"/>
        <v>17</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0.60750000000000004</v>
      </c>
      <c r="R160" s="768" cm="1">
        <f t="array" aca="1" ref="R160" ca="1">INDEX(R$65:R$74,$AI160,1)*(1-$AH160)+INDEX(R$65:R$74,$AJ160,1)*($AH160)</f>
        <v>0.71250000000000002</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v>
      </c>
      <c r="AI160" s="279">
        <f t="shared" si="31"/>
        <v>6</v>
      </c>
      <c r="AJ160" s="279">
        <f t="shared" si="32"/>
        <v>7</v>
      </c>
      <c r="AK160" s="295" t="str">
        <f t="shared" si="26"/>
        <v>Dry</v>
      </c>
      <c r="AL160" s="279">
        <f t="shared" si="27"/>
        <v>0</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25">
      <c r="A161" s="249"/>
      <c r="B161" s="258"/>
      <c r="C161" s="251">
        <f t="shared" si="24"/>
        <v>4</v>
      </c>
      <c r="D161" s="274"/>
      <c r="E161" s="331">
        <v>8</v>
      </c>
      <c r="F161" s="926">
        <f t="shared" si="25"/>
        <v>43770</v>
      </c>
      <c r="G161" s="274"/>
      <c r="H161" s="295"/>
      <c r="I161" s="295"/>
      <c r="J161" s="295">
        <v>6</v>
      </c>
      <c r="K161" s="485">
        <f>INDEX(Periods!$F$21:$O$30,J161+1,$E161+2)</f>
        <v>43770</v>
      </c>
      <c r="L161" s="486">
        <f t="shared" ref="L161:L164" ca="1" si="35">IF(K162-K161&gt;0,K162-K161,OFFSET(K162,-i_p6_len,0)+365-K161)</f>
        <v>82</v>
      </c>
      <c r="M161" s="311"/>
      <c r="N161" s="279"/>
      <c r="O161" s="767" cm="1">
        <f t="array" aca="1" ref="O161" ca="1">INDEX(O$65:O$74,$AI161,1)*(1-$AH161)+INDEX(O$65:O$74,$AJ161,1)*($AH161)</f>
        <v>486.90476190476193</v>
      </c>
      <c r="P161" s="767" cm="1">
        <f t="array" aca="1" ref="P161" ca="1">INDEX(P$65:P$74,$AI161,1)*(1-$AH161)+INDEX(P$65:P$74,$AJ161,1)*($AH161)</f>
        <v>1860.7142857142858</v>
      </c>
      <c r="Q161" s="768" cm="1">
        <f t="array" aca="1" ref="Q161" ca="1">INDEX(Q$65:Q$74,$AI161,1)*(1-$AH161)+INDEX(Q$65:Q$74,$AJ161,1)*($AH161)</f>
        <v>0.5670238095238096</v>
      </c>
      <c r="R161" s="768" cm="1">
        <f t="array" aca="1" ref="R161" ca="1">INDEX(R$65:R$74,$AI161,1)*(1-$AH161)+INDEX(R$65:R$74,$AJ161,1)*($AH161)</f>
        <v>0.67202380952380947</v>
      </c>
      <c r="S161" s="762" cm="1">
        <f t="array" ref="S161">INDEX([0]!i_pasture_stage_p6z,$J161+1,ROUNDDOWN((ROW($J161)-ROW($J$65))/i_p6_len,0)+1)</f>
        <v>1</v>
      </c>
      <c r="T161" s="768" cm="1">
        <f t="array" aca="1" ref="T161" ca="1">INDEX(T$65:T$74,$AI161,1)*(1-$AH161)+INDEX(T$65:T$74,$AJ161,1)*($AH161)</f>
        <v>0.3</v>
      </c>
      <c r="U161" s="762" cm="1">
        <f t="array" aca="1" ref="U161" ca="1">INDEX(U$65:U$74,$AI161,1)*(1-$AH161)+INDEX(U$65:U$74,$AJ161,1)*($AH161)</f>
        <v>10</v>
      </c>
      <c r="V161" s="768" cm="1">
        <f t="array" aca="1" ref="V161" ca="1">INDEX(V$65:V$74,$AI161,1)*(1-$AH161)+INDEX(V$65:V$74,$AJ161,1)*($AH161)</f>
        <v>0</v>
      </c>
      <c r="W161" s="279"/>
      <c r="X161" s="922" cm="1">
        <f t="array" aca="1" ref="X161" ca="1">INDEX(X$65:X$74,$AI161,1)*(1-$AH161)+INDEX(X$65:X$74,$AJ161,1)*($AH161)</f>
        <v>0.46666666666666667</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150</v>
      </c>
      <c r="AC161" s="767" cm="1">
        <f t="array" aca="1" ref="AC161" ca="1">INDEX(AC$65:AC$74,$AI161,1)*(1-$AH161)+INDEX(AC$65:AC$74,$AJ161,1)*($AH161)</f>
        <v>150</v>
      </c>
      <c r="AD161" s="767" cm="1">
        <f t="array" aca="1" ref="AD161" ca="1">INDEX(AD$65:AD$74,$AI161,1)*(1-$AH161)+INDEX(AD$65:AD$74,$AJ161,1)*($AH161)</f>
        <v>150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0.80952380952380953</v>
      </c>
      <c r="AI161" s="279">
        <f t="shared" si="31"/>
        <v>6</v>
      </c>
      <c r="AJ161" s="279">
        <f t="shared" si="32"/>
        <v>7</v>
      </c>
      <c r="AK161" s="295" t="str">
        <f t="shared" si="26"/>
        <v>Dry</v>
      </c>
      <c r="AL161" s="279">
        <f t="shared" si="27"/>
        <v>17</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25">
      <c r="A162" s="249"/>
      <c r="B162" s="258"/>
      <c r="C162" s="251">
        <f t="shared" si="24"/>
        <v>4</v>
      </c>
      <c r="D162" s="274"/>
      <c r="E162" s="331">
        <v>8</v>
      </c>
      <c r="F162" s="926">
        <f t="shared" si="25"/>
        <v>43852</v>
      </c>
      <c r="G162" s="274"/>
      <c r="H162" s="295"/>
      <c r="I162" s="295"/>
      <c r="J162" s="295">
        <v>7</v>
      </c>
      <c r="K162" s="485">
        <f>INDEX(Periods!$F$21:$O$30,J162+1,$E162+2)</f>
        <v>43852</v>
      </c>
      <c r="L162" s="486">
        <f t="shared" ca="1" si="35"/>
        <v>39</v>
      </c>
      <c r="M162" s="311"/>
      <c r="N162" s="279"/>
      <c r="O162" s="767" cm="1">
        <f t="array" aca="1" ref="O162" ca="1">INDEX(O$65:O$74,$AI162,1)*(1-$AH162)+INDEX(O$65:O$74,$AJ162,1)*($AH162)</f>
        <v>184.51327433628319</v>
      </c>
      <c r="P162" s="767" cm="1">
        <f t="array" aca="1" ref="P162" ca="1">INDEX(P$65:P$74,$AI162,1)*(1-$AH162)+INDEX(P$65:P$74,$AJ162,1)*($AH162)</f>
        <v>839.38053097345141</v>
      </c>
      <c r="Q162" s="768" cm="1">
        <f t="array" aca="1" ref="Q162" ca="1">INDEX(Q$65:Q$74,$AI162,1)*(1-$AH162)+INDEX(Q$65:Q$74,$AJ162,1)*($AH162)</f>
        <v>0.5208407079646018</v>
      </c>
      <c r="R162" s="768" cm="1">
        <f t="array" aca="1" ref="R162" ca="1">INDEX(R$65:R$74,$AI162,1)*(1-$AH162)+INDEX(R$65:R$74,$AJ162,1)*($AH162)</f>
        <v>0.59632743362831864</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1.9026548672566371E-2</v>
      </c>
      <c r="W162" s="279"/>
      <c r="X162" s="922" cm="1">
        <f t="array" aca="1" ref="X162" ca="1">INDEX(X$65:X$74,$AI162,1)*(1-$AH162)+INDEX(X$65:X$74,$AJ162,1)*($AH162)</f>
        <v>0.33000000000000007</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0.38053097345132741</v>
      </c>
      <c r="AI162" s="279">
        <f t="shared" si="31"/>
        <v>8</v>
      </c>
      <c r="AJ162" s="279">
        <f t="shared" si="32"/>
        <v>9</v>
      </c>
      <c r="AK162" s="295" t="str">
        <f t="shared" si="26"/>
        <v>Dry</v>
      </c>
      <c r="AL162" s="279">
        <f t="shared" si="27"/>
        <v>99</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25">
      <c r="A163" s="249"/>
      <c r="B163" s="258"/>
      <c r="C163" s="251">
        <f t="shared" si="24"/>
        <v>4</v>
      </c>
      <c r="D163" s="274"/>
      <c r="E163" s="331">
        <v>8</v>
      </c>
      <c r="F163" s="926">
        <f t="shared" si="25"/>
        <v>43891</v>
      </c>
      <c r="G163" s="274"/>
      <c r="H163" s="295"/>
      <c r="I163" s="295"/>
      <c r="J163" s="295">
        <v>8</v>
      </c>
      <c r="K163" s="485">
        <f>INDEX(Periods!$F$21:$O$30,J163+1,$E163+2)</f>
        <v>43891</v>
      </c>
      <c r="L163" s="486">
        <f t="shared" ca="1" si="35"/>
        <v>31</v>
      </c>
      <c r="M163" s="311"/>
      <c r="N163" s="279"/>
      <c r="O163" s="767" cm="1">
        <f t="array" aca="1" ref="O163" ca="1">INDEX(O$65:O$74,$AI163,1)*(1-$AH163)+INDEX(O$65:O$74,$AJ163,1)*($AH163)</f>
        <v>193.14159292035399</v>
      </c>
      <c r="P163" s="767" cm="1">
        <f t="array" aca="1" ref="P163" ca="1">INDEX(P$65:P$74,$AI163,1)*(1-$AH163)+INDEX(P$65:P$74,$AJ163,1)*($AH163)</f>
        <v>761.7256637168141</v>
      </c>
      <c r="Q163" s="768" cm="1">
        <f t="array" aca="1" ref="Q163" ca="1">INDEX(Q$65:Q$74,$AI163,1)*(1-$AH163)+INDEX(Q$65:Q$74,$AJ163,1)*($AH163)</f>
        <v>0.51480088495575227</v>
      </c>
      <c r="R163" s="768" cm="1">
        <f t="array" aca="1" ref="R163" ca="1">INDEX(R$65:R$74,$AI163,1)*(1-$AH163)+INDEX(R$65:R$74,$AJ163,1)*($AH163)</f>
        <v>0.58165929203539823</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3.6283185840707964E-2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0.72566371681415931</v>
      </c>
      <c r="AI163" s="279">
        <f t="shared" si="31"/>
        <v>8</v>
      </c>
      <c r="AJ163" s="279">
        <f t="shared" si="32"/>
        <v>9</v>
      </c>
      <c r="AK163" s="295" t="str">
        <f t="shared" si="26"/>
        <v>Dry</v>
      </c>
      <c r="AL163" s="279">
        <f t="shared" si="27"/>
        <v>138</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25">
      <c r="A164" s="249"/>
      <c r="B164" s="258"/>
      <c r="C164" s="251">
        <f t="shared" si="24"/>
        <v>4</v>
      </c>
      <c r="D164" s="274"/>
      <c r="E164" s="331">
        <v>8</v>
      </c>
      <c r="F164" s="926">
        <f t="shared" si="25"/>
        <v>43922</v>
      </c>
      <c r="G164" s="274"/>
      <c r="H164" s="295"/>
      <c r="I164" s="295"/>
      <c r="J164" s="295">
        <v>9</v>
      </c>
      <c r="K164" s="485">
        <f>INDEX(Periods!$F$21:$O$30,J164+1,$E164+2)</f>
        <v>43922</v>
      </c>
      <c r="L164" s="486">
        <f t="shared" ca="1" si="35"/>
        <v>15</v>
      </c>
      <c r="M164" s="314"/>
      <c r="N164" s="279"/>
      <c r="O164" s="767" cm="1">
        <f t="array" aca="1" ref="O164" ca="1">INDEX(O$65:O$74,$AI164,1)*(1-$AH164)+INDEX(O$65:O$74,$AJ164,1)*($AH164)</f>
        <v>200</v>
      </c>
      <c r="P164" s="767" cm="1">
        <f t="array" aca="1" ref="P164" ca="1">INDEX(P$65:P$74,$AI164,1)*(1-$AH164)+INDEX(P$65:P$74,$AJ164,1)*($AH164)</f>
        <v>700</v>
      </c>
      <c r="Q164" s="768" cm="1">
        <f t="array" aca="1" ref="Q164" ca="1">INDEX(Q$65:Q$74,$AI164,1)*(1-$AH164)+INDEX(Q$65:Q$74,$AJ164,1)*($AH164)</f>
        <v>0.51</v>
      </c>
      <c r="R164" s="768" cm="1">
        <f t="array" aca="1" ref="R164" ca="1">INDEX(R$65:R$74,$AI164,1)*(1-$AH164)+INDEX(R$65:R$74,$AJ164,1)*($AH164)</f>
        <v>0.57000000000000006</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0.05</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v>
      </c>
      <c r="AI164" s="279">
        <f t="shared" si="31"/>
        <v>9</v>
      </c>
      <c r="AJ164" s="279">
        <f t="shared" si="32"/>
        <v>10</v>
      </c>
      <c r="AK164" s="295" t="str">
        <f t="shared" si="26"/>
        <v>Dry</v>
      </c>
      <c r="AL164" s="279">
        <f t="shared" si="27"/>
        <v>169</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2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0999999999999996" customHeight="1" outlineLevel="2" x14ac:dyDescent="0.2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430</v>
      </c>
      <c r="AR166" s="261"/>
      <c r="AS166" s="249"/>
      <c r="AT166" s="249"/>
      <c r="AU166" s="249"/>
    </row>
    <row r="167" spans="1:47" ht="5.0999999999999996" customHeight="1" outlineLevel="3" x14ac:dyDescent="0.25">
      <c r="A167" s="249"/>
      <c r="B167" s="258"/>
      <c r="C167" s="251">
        <f>INT($C$29)+3.005</f>
        <v>4.0049999999999999</v>
      </c>
      <c r="D167" s="274" t="s">
        <v>426</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25">
      <c r="A168" s="249"/>
      <c r="B168" s="258"/>
      <c r="C168" s="251">
        <f>INT($C$29)+2</f>
        <v>3</v>
      </c>
      <c r="D168" s="274"/>
      <c r="E168" s="331"/>
      <c r="F168" s="331"/>
      <c r="G168" s="274"/>
      <c r="H168" s="295" t="s">
        <v>482</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0999999999999996" customHeight="1" outlineLevel="2" x14ac:dyDescent="0.2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430</v>
      </c>
      <c r="AR169" s="261"/>
      <c r="AS169" s="249"/>
      <c r="AT169" s="249"/>
      <c r="AU169" s="249"/>
    </row>
    <row r="170" spans="1:47" outlineLevel="1" x14ac:dyDescent="0.25">
      <c r="A170" s="249"/>
      <c r="B170" s="258"/>
      <c r="C170" s="251">
        <f>INT($C$29)+1</f>
        <v>2</v>
      </c>
      <c r="D170" s="274"/>
      <c r="E170" s="331"/>
      <c r="F170" s="331"/>
      <c r="G170" s="274"/>
      <c r="H170" s="291" t="s">
        <v>483</v>
      </c>
      <c r="I170" s="315"/>
      <c r="J170" s="308" t="s">
        <v>484</v>
      </c>
      <c r="K170" s="264" t="s">
        <v>485</v>
      </c>
      <c r="L170" s="264"/>
      <c r="M170" s="264"/>
      <c r="N170" s="308"/>
      <c r="O170" s="264" t="s">
        <v>486</v>
      </c>
      <c r="P170" s="264"/>
      <c r="Q170" s="264"/>
      <c r="R170" s="264"/>
      <c r="S170" s="264"/>
      <c r="T170" s="264"/>
      <c r="U170" s="264" t="s">
        <v>487</v>
      </c>
      <c r="V170" s="264"/>
      <c r="W170" s="264"/>
      <c r="X170" s="264"/>
      <c r="Y170" s="309"/>
      <c r="Z170" s="309"/>
      <c r="AA170" s="309"/>
      <c r="AB170" s="316"/>
      <c r="AC170" s="309" t="s">
        <v>1237</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25">
      <c r="A171" s="249"/>
      <c r="B171" s="258"/>
      <c r="C171" s="251">
        <f>INT($C$29)+1</f>
        <v>2</v>
      </c>
      <c r="D171" s="274"/>
      <c r="E171" s="331"/>
      <c r="F171" s="331"/>
      <c r="G171" s="274"/>
      <c r="H171" s="291"/>
      <c r="I171" s="315"/>
      <c r="J171" s="308"/>
      <c r="K171" s="308">
        <v>6</v>
      </c>
      <c r="L171" s="308">
        <v>8</v>
      </c>
      <c r="M171" s="308">
        <v>12</v>
      </c>
      <c r="N171" s="308"/>
      <c r="O171" s="308" t="s">
        <v>488</v>
      </c>
      <c r="P171" s="308" t="s">
        <v>489</v>
      </c>
      <c r="Q171" s="308" t="s">
        <v>490</v>
      </c>
      <c r="R171" s="308" t="s">
        <v>917</v>
      </c>
      <c r="S171" s="308" t="s">
        <v>491</v>
      </c>
      <c r="T171" s="308" t="s">
        <v>492</v>
      </c>
      <c r="U171" s="264" t="s">
        <v>493</v>
      </c>
      <c r="V171" s="264"/>
      <c r="W171" s="264"/>
      <c r="X171" s="264"/>
      <c r="Y171" s="309"/>
      <c r="Z171" s="309"/>
      <c r="AA171" s="309"/>
      <c r="AB171" s="316"/>
      <c r="AC171" s="316" t="s">
        <v>1238</v>
      </c>
      <c r="AD171" s="316" t="s">
        <v>1239</v>
      </c>
      <c r="AE171" s="316"/>
      <c r="AF171" s="316"/>
      <c r="AG171" s="316"/>
      <c r="AH171" s="316"/>
      <c r="AI171" s="316"/>
      <c r="AJ171" s="316"/>
      <c r="AK171" s="316"/>
      <c r="AL171" s="316"/>
      <c r="AM171" s="316"/>
      <c r="AN171" s="316"/>
      <c r="AO171" s="316"/>
      <c r="AP171" s="316"/>
      <c r="AQ171" s="274"/>
      <c r="AR171" s="261"/>
      <c r="AS171" s="249"/>
      <c r="AT171" s="249"/>
      <c r="AU171" s="249"/>
    </row>
    <row r="172" spans="1:47" ht="5.0999999999999996" customHeight="1" outlineLevel="3" x14ac:dyDescent="0.25">
      <c r="A172" s="249"/>
      <c r="B172" s="258"/>
      <c r="C172" s="251">
        <f>INT($C$29)+3.005</f>
        <v>4.0049999999999999</v>
      </c>
      <c r="D172" s="274" t="s">
        <v>426</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25">
      <c r="A173" s="249"/>
      <c r="B173" s="258"/>
      <c r="C173" s="251">
        <f>INT($C$29)+2</f>
        <v>3</v>
      </c>
      <c r="D173" s="274"/>
      <c r="E173" s="331"/>
      <c r="F173" s="331"/>
      <c r="G173" s="274"/>
      <c r="H173" s="295" t="s">
        <v>494</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25">
      <c r="A174" s="249"/>
      <c r="B174" s="258"/>
      <c r="C174" s="251">
        <f>INT($C$29)+2</f>
        <v>3</v>
      </c>
      <c r="D174" s="274"/>
      <c r="E174" s="331"/>
      <c r="F174" s="331"/>
      <c r="G174" s="274"/>
      <c r="H174" s="295" t="s">
        <v>495</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25">
      <c r="A175" s="249"/>
      <c r="B175" s="258"/>
      <c r="C175" s="251">
        <f t="shared" ref="C175:C184" si="39">INT($C$29)+3</f>
        <v>4</v>
      </c>
      <c r="D175" s="274"/>
      <c r="E175" s="331"/>
      <c r="F175" s="331"/>
      <c r="G175" s="274"/>
      <c r="H175" s="295" t="s">
        <v>496</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25">
      <c r="A176" s="249"/>
      <c r="B176" s="258"/>
      <c r="C176" s="251">
        <f t="shared" si="39"/>
        <v>4</v>
      </c>
      <c r="D176" s="274"/>
      <c r="E176" s="331"/>
      <c r="F176" s="331"/>
      <c r="G176" s="274"/>
      <c r="H176" s="295" t="s">
        <v>497</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25">
      <c r="A177" s="249"/>
      <c r="B177" s="258"/>
      <c r="C177" s="251">
        <f t="shared" si="39"/>
        <v>4</v>
      </c>
      <c r="D177" s="274"/>
      <c r="E177" s="331"/>
      <c r="F177" s="331"/>
      <c r="G177" s="274"/>
      <c r="H177" s="295" t="s">
        <v>498</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25">
      <c r="A178" s="249"/>
      <c r="B178" s="258"/>
      <c r="C178" s="251">
        <f t="shared" si="39"/>
        <v>4</v>
      </c>
      <c r="D178" s="274"/>
      <c r="E178" s="331"/>
      <c r="F178" s="331"/>
      <c r="G178" s="274"/>
      <c r="H178" s="295" t="s">
        <v>499</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25">
      <c r="A179" s="249"/>
      <c r="B179" s="258"/>
      <c r="C179" s="251">
        <f t="shared" si="39"/>
        <v>4</v>
      </c>
      <c r="D179" s="274"/>
      <c r="E179" s="331"/>
      <c r="F179" s="331"/>
      <c r="G179" s="274"/>
      <c r="H179" s="295" t="s">
        <v>500</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25">
      <c r="A180" s="249"/>
      <c r="B180" s="258"/>
      <c r="C180" s="251">
        <f t="shared" si="39"/>
        <v>4</v>
      </c>
      <c r="D180" s="274"/>
      <c r="E180" s="331"/>
      <c r="F180" s="331"/>
      <c r="G180" s="274"/>
      <c r="H180" s="295" t="s">
        <v>501</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25">
      <c r="A181" s="249"/>
      <c r="B181" s="258"/>
      <c r="C181" s="251">
        <f t="shared" si="39"/>
        <v>4</v>
      </c>
      <c r="D181" s="274"/>
      <c r="E181" s="331"/>
      <c r="F181" s="331"/>
      <c r="G181" s="274"/>
      <c r="H181" s="295" t="s">
        <v>502</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25">
      <c r="A182" s="249"/>
      <c r="B182" s="258"/>
      <c r="C182" s="251">
        <f t="shared" si="39"/>
        <v>4</v>
      </c>
      <c r="D182" s="274"/>
      <c r="E182" s="331"/>
      <c r="F182" s="331"/>
      <c r="G182" s="274"/>
      <c r="H182" s="295" t="s">
        <v>503</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25">
      <c r="A183" s="249"/>
      <c r="B183" s="258"/>
      <c r="C183" s="251">
        <f t="shared" si="39"/>
        <v>4</v>
      </c>
      <c r="D183" s="274"/>
      <c r="E183" s="331"/>
      <c r="F183" s="331"/>
      <c r="G183" s="274"/>
      <c r="H183" s="295" t="s">
        <v>504</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25">
      <c r="A184" s="249"/>
      <c r="B184" s="258"/>
      <c r="C184" s="251">
        <f t="shared" si="39"/>
        <v>4</v>
      </c>
      <c r="D184" s="274"/>
      <c r="E184" s="331"/>
      <c r="F184" s="331"/>
      <c r="G184" s="274"/>
      <c r="H184" s="295" t="s">
        <v>505</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0999999999999996" customHeight="1" outlineLevel="2" x14ac:dyDescent="0.2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430</v>
      </c>
      <c r="AR185" s="261"/>
      <c r="AS185" s="249"/>
      <c r="AT185" s="249"/>
      <c r="AU185" s="249"/>
    </row>
    <row r="186" spans="1:47" ht="5.0999999999999996" customHeight="1" outlineLevel="3" x14ac:dyDescent="0.25">
      <c r="A186" s="249"/>
      <c r="B186" s="258"/>
      <c r="C186" s="251">
        <f>INT($C$29)+3.005</f>
        <v>4.0049999999999999</v>
      </c>
      <c r="D186" s="274" t="s">
        <v>426</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25">
      <c r="A187" s="249"/>
      <c r="B187" s="258"/>
      <c r="C187" s="251">
        <f>INT($C$29)+2</f>
        <v>3</v>
      </c>
      <c r="D187" s="274"/>
      <c r="E187" s="331"/>
      <c r="F187" s="331"/>
      <c r="G187" s="274"/>
      <c r="H187" s="295" t="s">
        <v>919</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0999999999999996" customHeight="1" outlineLevel="2" x14ac:dyDescent="0.2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430</v>
      </c>
      <c r="AR188" s="261"/>
      <c r="AS188" s="249"/>
      <c r="AT188" s="249"/>
      <c r="AU188" s="249"/>
    </row>
    <row r="189" spans="1:47" outlineLevel="1" x14ac:dyDescent="0.25">
      <c r="A189" s="249"/>
      <c r="B189" s="258"/>
      <c r="C189" s="251">
        <f>INT($C$29)+1</f>
        <v>2</v>
      </c>
      <c r="D189" s="274"/>
      <c r="E189" s="331"/>
      <c r="F189" s="331"/>
      <c r="G189" s="274"/>
      <c r="H189" s="291" t="s">
        <v>506</v>
      </c>
      <c r="I189" s="292"/>
      <c r="J189" s="319" t="s">
        <v>398</v>
      </c>
      <c r="K189" s="319" t="s">
        <v>142</v>
      </c>
      <c r="L189" s="319" t="s">
        <v>143</v>
      </c>
      <c r="M189" s="319" t="s">
        <v>144</v>
      </c>
      <c r="N189" s="319" t="s">
        <v>145</v>
      </c>
      <c r="O189" s="319" t="s">
        <v>146</v>
      </c>
      <c r="P189" s="319" t="s">
        <v>147</v>
      </c>
      <c r="Q189" s="319" t="s">
        <v>148</v>
      </c>
      <c r="R189" s="319" t="s">
        <v>149</v>
      </c>
      <c r="S189" s="319" t="s">
        <v>150</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0999999999999996" customHeight="1" outlineLevel="3" x14ac:dyDescent="0.25">
      <c r="A190" s="249"/>
      <c r="B190" s="258"/>
      <c r="C190" s="251">
        <f>INT($C$29)+3.005</f>
        <v>4.0049999999999999</v>
      </c>
      <c r="D190" s="274" t="s">
        <v>426</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8" outlineLevel="2" x14ac:dyDescent="0.25">
      <c r="A191" s="249"/>
      <c r="B191" s="258"/>
      <c r="C191" s="251">
        <f>INT($C$29)+2</f>
        <v>3</v>
      </c>
      <c r="D191" s="274"/>
      <c r="E191" s="331"/>
      <c r="F191" s="331"/>
      <c r="G191" s="274"/>
      <c r="H191" s="279" t="s">
        <v>508</v>
      </c>
      <c r="I191" s="295"/>
      <c r="J191" s="320">
        <v>50</v>
      </c>
      <c r="K191" s="279"/>
      <c r="L191" s="279"/>
      <c r="M191" s="279" t="s">
        <v>509</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25">
      <c r="A192" s="249"/>
      <c r="B192" s="258"/>
      <c r="C192" s="251">
        <f>INT($C$29)+2</f>
        <v>3</v>
      </c>
      <c r="D192" s="274"/>
      <c r="E192" s="331"/>
      <c r="F192" s="331"/>
      <c r="G192" s="274"/>
      <c r="H192" s="279" t="s">
        <v>510</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25">
      <c r="A193" s="249"/>
      <c r="B193" s="258"/>
      <c r="C193" s="251">
        <f>INT($C$29)+2</f>
        <v>3</v>
      </c>
      <c r="D193" s="274"/>
      <c r="E193" s="331"/>
      <c r="F193" s="331"/>
      <c r="G193" s="274"/>
      <c r="H193" s="279"/>
      <c r="I193" s="295"/>
      <c r="J193" s="279" t="s">
        <v>511</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25">
      <c r="A194" s="249"/>
      <c r="B194" s="258"/>
      <c r="C194" s="251">
        <f t="shared" ref="C194:C202" si="41">INT($C$29)+3</f>
        <v>4</v>
      </c>
      <c r="D194" s="274"/>
      <c r="E194" s="331"/>
      <c r="F194" s="331"/>
      <c r="G194" s="274"/>
      <c r="H194" s="281" t="s">
        <v>512</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25">
      <c r="A195" s="249"/>
      <c r="B195" s="258"/>
      <c r="C195" s="251">
        <f t="shared" si="41"/>
        <v>4</v>
      </c>
      <c r="D195" s="274"/>
      <c r="E195" s="331"/>
      <c r="F195" s="331"/>
      <c r="G195" s="274"/>
      <c r="H195" s="281" t="s">
        <v>513</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25">
      <c r="A196" s="249"/>
      <c r="B196" s="258"/>
      <c r="C196" s="251">
        <f t="shared" si="41"/>
        <v>4</v>
      </c>
      <c r="D196" s="274"/>
      <c r="E196" s="331"/>
      <c r="F196" s="331"/>
      <c r="G196" s="274"/>
      <c r="H196" s="281" t="s">
        <v>514</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25">
      <c r="A197" s="249"/>
      <c r="B197" s="258"/>
      <c r="C197" s="251">
        <f t="shared" si="41"/>
        <v>4</v>
      </c>
      <c r="D197" s="274"/>
      <c r="E197" s="331"/>
      <c r="F197" s="331"/>
      <c r="G197" s="274"/>
      <c r="H197" s="281" t="s">
        <v>515</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25">
      <c r="A198" s="249"/>
      <c r="B198" s="258"/>
      <c r="C198" s="251">
        <f t="shared" si="41"/>
        <v>4</v>
      </c>
      <c r="D198" s="274"/>
      <c r="E198" s="331"/>
      <c r="F198" s="331"/>
      <c r="G198" s="274"/>
      <c r="H198" s="281" t="s">
        <v>516</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25">
      <c r="A199" s="249"/>
      <c r="B199" s="258"/>
      <c r="C199" s="251">
        <f t="shared" si="41"/>
        <v>4</v>
      </c>
      <c r="D199" s="274"/>
      <c r="E199" s="331"/>
      <c r="F199" s="331"/>
      <c r="G199" s="274"/>
      <c r="H199" s="281" t="s">
        <v>517</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25">
      <c r="A200" s="249"/>
      <c r="B200" s="258"/>
      <c r="C200" s="251">
        <f t="shared" si="41"/>
        <v>4</v>
      </c>
      <c r="D200" s="274"/>
      <c r="E200" s="331"/>
      <c r="F200" s="331"/>
      <c r="G200" s="274"/>
      <c r="H200" s="281" t="s">
        <v>518</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2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25">
      <c r="A202" s="249"/>
      <c r="B202" s="258"/>
      <c r="C202" s="251">
        <f t="shared" si="41"/>
        <v>4</v>
      </c>
      <c r="D202" s="274"/>
      <c r="E202" s="331"/>
      <c r="F202" s="331"/>
      <c r="G202" s="274"/>
      <c r="H202" s="281" t="s">
        <v>519</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0999999999999996" customHeight="1" outlineLevel="2" x14ac:dyDescent="0.2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430</v>
      </c>
      <c r="AR203" s="261"/>
      <c r="AS203" s="249"/>
      <c r="AT203" s="249"/>
      <c r="AU203" s="249"/>
    </row>
    <row r="204" spans="1:47" outlineLevel="1" x14ac:dyDescent="0.25">
      <c r="A204" s="249"/>
      <c r="B204" s="258"/>
      <c r="C204" s="251">
        <f>INT($C$29)+1</f>
        <v>2</v>
      </c>
      <c r="D204" s="274"/>
      <c r="E204" s="331"/>
      <c r="F204" s="331"/>
      <c r="G204" s="274"/>
      <c r="H204" s="291" t="s">
        <v>520</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0999999999999996" customHeight="1" outlineLevel="3" x14ac:dyDescent="0.25">
      <c r="A205" s="249"/>
      <c r="B205" s="258"/>
      <c r="C205" s="251">
        <f>INT($C$29)+3.005</f>
        <v>4.0049999999999999</v>
      </c>
      <c r="D205" s="274" t="s">
        <v>426</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25">
      <c r="A206" s="249"/>
      <c r="B206" s="258"/>
      <c r="C206" s="251">
        <f>INT($C$29)+2</f>
        <v>3</v>
      </c>
      <c r="D206" s="274"/>
      <c r="E206" s="331"/>
      <c r="F206" s="331"/>
      <c r="G206" s="274"/>
      <c r="H206" s="279" t="s">
        <v>521</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0999999999999996" customHeight="1" outlineLevel="2" x14ac:dyDescent="0.2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430</v>
      </c>
      <c r="AR207" s="261"/>
      <c r="AS207" s="249"/>
      <c r="AT207" s="249"/>
      <c r="AU207" s="249"/>
    </row>
    <row r="208" spans="1:47" outlineLevel="1" x14ac:dyDescent="0.25">
      <c r="A208" s="249"/>
      <c r="B208" s="258"/>
      <c r="C208" s="251">
        <f>INT($C$29)+1</f>
        <v>2</v>
      </c>
      <c r="D208" s="274"/>
      <c r="E208" s="331"/>
      <c r="F208" s="331"/>
      <c r="G208" s="274"/>
      <c r="H208" s="291" t="s">
        <v>522</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0999999999999996" customHeight="1" outlineLevel="3" x14ac:dyDescent="0.25">
      <c r="A209" s="249"/>
      <c r="B209" s="258"/>
      <c r="C209" s="251">
        <f>INT($C$29)+3.005</f>
        <v>4.0049999999999999</v>
      </c>
      <c r="D209" s="274" t="s">
        <v>426</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25">
      <c r="A210" s="249"/>
      <c r="B210" s="258"/>
      <c r="C210" s="251">
        <f>INT($C$29)+2</f>
        <v>3</v>
      </c>
      <c r="D210" s="274"/>
      <c r="E210" s="331"/>
      <c r="F210" s="331"/>
      <c r="G210" s="274"/>
      <c r="H210" s="279" t="s">
        <v>523</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2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25">
      <c r="A212" s="249"/>
      <c r="B212" s="258"/>
      <c r="C212" s="251">
        <f>INT($C$29)+3</f>
        <v>4</v>
      </c>
      <c r="D212" s="274"/>
      <c r="E212" s="331"/>
      <c r="F212" s="331"/>
      <c r="G212" s="274"/>
      <c r="H212" s="279" t="s">
        <v>524</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25">
      <c r="A213" s="249"/>
      <c r="B213" s="258"/>
      <c r="C213" s="251">
        <f>INT($C$29)+3</f>
        <v>4</v>
      </c>
      <c r="D213" s="274"/>
      <c r="E213" s="331"/>
      <c r="F213" s="331"/>
      <c r="G213" s="274"/>
      <c r="H213" s="279"/>
      <c r="I213" s="295" t="s">
        <v>525</v>
      </c>
      <c r="J213" s="295" t="s">
        <v>526</v>
      </c>
      <c r="K213" s="295" t="s">
        <v>774</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2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0999999999999996" customHeight="1" outlineLevel="2" x14ac:dyDescent="0.2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430</v>
      </c>
      <c r="AR215" s="261"/>
      <c r="AS215" s="249"/>
      <c r="AT215" s="249"/>
      <c r="AU215" s="249"/>
    </row>
    <row r="216" spans="1:47" ht="15" customHeight="1" outlineLevel="1" x14ac:dyDescent="0.25">
      <c r="A216" s="249"/>
      <c r="B216" s="258"/>
      <c r="C216" s="251">
        <f>INT($C$29)+1</f>
        <v>2</v>
      </c>
      <c r="D216" s="274"/>
      <c r="E216" s="331"/>
      <c r="F216" s="331"/>
      <c r="G216" s="274"/>
      <c r="H216" s="291" t="s">
        <v>982</v>
      </c>
      <c r="I216" s="292"/>
      <c r="J216" s="637" t="s">
        <v>984</v>
      </c>
      <c r="K216" s="637" t="s">
        <v>984</v>
      </c>
      <c r="L216" s="637" t="s">
        <v>983</v>
      </c>
      <c r="M216" s="637" t="s">
        <v>983</v>
      </c>
      <c r="N216" s="308"/>
      <c r="O216" s="308" t="s">
        <v>1009</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0999999999999996" customHeight="1" outlineLevel="3" x14ac:dyDescent="0.25">
      <c r="A217" s="249"/>
      <c r="B217" s="258"/>
      <c r="C217" s="251">
        <f>INT($C$29)+3.005</f>
        <v>4.0049999999999999</v>
      </c>
      <c r="D217" s="274" t="s">
        <v>426</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2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2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2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2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2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0999999999999996" customHeight="1" outlineLevel="2" x14ac:dyDescent="0.2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430</v>
      </c>
      <c r="AR223" s="261"/>
      <c r="AS223" s="249"/>
      <c r="AT223" s="249"/>
      <c r="AU223" s="249"/>
    </row>
    <row r="224" spans="1:47" ht="5.0999999999999996" customHeight="1" outlineLevel="2" x14ac:dyDescent="0.2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0999999999999996" customHeight="1" outlineLevel="1" x14ac:dyDescent="0.2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126</v>
      </c>
      <c r="AS225" s="249"/>
      <c r="AT225" s="249"/>
      <c r="AU225" s="249"/>
    </row>
    <row r="226" spans="1:47" ht="5.0999999999999996" customHeight="1" x14ac:dyDescent="0.2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2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2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0999999999999996" customHeight="1" thickBot="1" x14ac:dyDescent="0.3">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0999999999999996" customHeight="1" outlineLevel="1" collapsed="1" x14ac:dyDescent="0.2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2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00000000000001" customHeight="1" x14ac:dyDescent="0.25">
      <c r="A232" s="249"/>
      <c r="B232" s="258"/>
      <c r="C232" s="251">
        <v>1.02</v>
      </c>
      <c r="D232" s="262"/>
      <c r="E232" s="324" t="s">
        <v>417</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00000000000001" customHeight="1" outlineLevel="1" x14ac:dyDescent="0.25">
      <c r="A233" s="249"/>
      <c r="B233" s="258"/>
      <c r="C233" s="251">
        <f>INT($C$232)+1.02</f>
        <v>2.02</v>
      </c>
      <c r="D233" s="262"/>
      <c r="E233" s="324" t="s">
        <v>419</v>
      </c>
      <c r="F233" s="328">
        <v>1</v>
      </c>
      <c r="G233" s="267"/>
      <c r="H233" s="268" t="s">
        <v>528</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0999999999999996" customHeight="1" outlineLevel="2" x14ac:dyDescent="0.2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2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2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25">
      <c r="A237" s="249"/>
      <c r="B237" s="258"/>
      <c r="C237" s="251">
        <f>INT($C$232)+2</f>
        <v>3</v>
      </c>
      <c r="D237" s="259"/>
      <c r="E237" s="331"/>
      <c r="F237" s="331"/>
      <c r="G237" s="259"/>
      <c r="H237" s="273"/>
      <c r="I237" s="273"/>
      <c r="J237" s="273"/>
      <c r="K237" s="332" t="s">
        <v>460</v>
      </c>
      <c r="L237" s="332"/>
      <c r="M237" s="332"/>
      <c r="N237" s="332" t="s">
        <v>461</v>
      </c>
      <c r="O237" s="332"/>
      <c r="P237" s="332"/>
      <c r="Q237" s="332"/>
      <c r="R237" s="332" t="s">
        <v>463</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25">
      <c r="A238" s="249"/>
      <c r="B238" s="258"/>
      <c r="C238" s="251">
        <f>INT($C$232)+2</f>
        <v>3</v>
      </c>
      <c r="D238" s="259"/>
      <c r="E238" s="331"/>
      <c r="F238" s="331"/>
      <c r="G238" s="259"/>
      <c r="H238" s="273"/>
      <c r="I238" s="273"/>
      <c r="J238" s="273"/>
      <c r="K238" s="321" t="s">
        <v>14</v>
      </c>
      <c r="L238" s="321" t="s">
        <v>529</v>
      </c>
      <c r="M238" s="321" t="s">
        <v>4</v>
      </c>
      <c r="N238" s="321" t="s">
        <v>530</v>
      </c>
      <c r="O238" s="321" t="s">
        <v>531</v>
      </c>
      <c r="P238" s="321" t="s">
        <v>532</v>
      </c>
      <c r="Q238" s="321" t="s">
        <v>533</v>
      </c>
      <c r="R238" s="321" t="s">
        <v>530</v>
      </c>
      <c r="S238" s="321" t="s">
        <v>531</v>
      </c>
      <c r="T238" s="321" t="s">
        <v>532</v>
      </c>
      <c r="U238" s="321" t="s">
        <v>533</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25">
      <c r="A239" s="249"/>
      <c r="B239" s="258" t="s">
        <v>423</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25">
      <c r="A240" s="249"/>
      <c r="B240" s="258"/>
      <c r="C240" s="251">
        <f>INT(MAX($C$244:$C$357))</f>
        <v>4</v>
      </c>
      <c r="D240" s="274"/>
      <c r="E240" s="331"/>
      <c r="F240" s="331"/>
      <c r="G240" s="274"/>
      <c r="H240" s="331" t="s">
        <v>534</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25">
      <c r="A241" s="249"/>
      <c r="B241" s="258" t="s">
        <v>424</v>
      </c>
      <c r="C241" s="251">
        <f>INT(MAX($C$244:$C$357))+1</f>
        <v>5</v>
      </c>
      <c r="D241" s="274" t="s">
        <v>425</v>
      </c>
      <c r="E241" s="331"/>
      <c r="F241" s="331"/>
      <c r="G241" s="274"/>
      <c r="H241" s="331" t="s">
        <v>535</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25">
      <c r="A242" s="249"/>
      <c r="B242" s="258" t="s">
        <v>424</v>
      </c>
      <c r="C242" s="251">
        <f>INT(MAX($C$244:$C$357))+1</f>
        <v>5</v>
      </c>
      <c r="D242" s="274" t="s">
        <v>425</v>
      </c>
      <c r="E242" s="331"/>
      <c r="F242" s="331"/>
      <c r="G242" s="274"/>
      <c r="H242" s="331" t="s">
        <v>1096</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25">
      <c r="A243" s="249"/>
      <c r="B243" s="258"/>
      <c r="C243" s="251">
        <f>INT($C$232)+1</f>
        <v>2</v>
      </c>
      <c r="D243" s="274"/>
      <c r="E243" s="331"/>
      <c r="F243" s="331"/>
      <c r="G243" s="274"/>
      <c r="H243" s="334" t="s">
        <v>536</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0999999999999996" customHeight="1" outlineLevel="3" x14ac:dyDescent="0.25">
      <c r="A244" s="249"/>
      <c r="B244" s="258"/>
      <c r="C244" s="251">
        <f>INT($C$232)+3.005</f>
        <v>4.0049999999999999</v>
      </c>
      <c r="D244" s="274" t="s">
        <v>426</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25">
      <c r="A245" s="249"/>
      <c r="B245" s="258"/>
      <c r="C245" s="251">
        <f>INT($C$232)+2</f>
        <v>3</v>
      </c>
      <c r="D245" s="274"/>
      <c r="E245" s="331"/>
      <c r="F245" s="331"/>
      <c r="G245" s="274"/>
      <c r="H245" s="278" t="s">
        <v>537</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25">
      <c r="A246" s="249"/>
      <c r="B246" s="258"/>
      <c r="C246" s="251">
        <f>INT($C$232)+2</f>
        <v>3</v>
      </c>
      <c r="D246" s="274"/>
      <c r="E246" s="331"/>
      <c r="F246" s="331"/>
      <c r="G246" s="274"/>
      <c r="H246" s="279" t="s">
        <v>538</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2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0999999999999996" customHeight="1" outlineLevel="2" x14ac:dyDescent="0.2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430</v>
      </c>
      <c r="AR248" s="261"/>
      <c r="AS248" s="249"/>
      <c r="AT248" s="249"/>
      <c r="AU248" s="249"/>
    </row>
    <row r="249" spans="1:47" outlineLevel="1" x14ac:dyDescent="0.25">
      <c r="A249" s="249"/>
      <c r="B249" s="258"/>
      <c r="C249" s="251">
        <f>INT($C$232)+1</f>
        <v>2</v>
      </c>
      <c r="D249" s="274"/>
      <c r="E249" s="331"/>
      <c r="F249" s="331"/>
      <c r="G249" s="274"/>
      <c r="H249" s="334" t="s">
        <v>539</v>
      </c>
      <c r="I249" s="264" t="s">
        <v>540</v>
      </c>
      <c r="J249" s="337"/>
      <c r="K249" s="264" t="s">
        <v>541</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0999999999999996" customHeight="1" outlineLevel="3" x14ac:dyDescent="0.25">
      <c r="A250" s="249"/>
      <c r="B250" s="258"/>
      <c r="C250" s="251">
        <f>INT($C$232)+3.005</f>
        <v>4.0049999999999999</v>
      </c>
      <c r="D250" s="274" t="s">
        <v>426</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25">
      <c r="A251" s="249"/>
      <c r="B251" s="258"/>
      <c r="C251" s="251">
        <f>INT($C$232)+2</f>
        <v>3</v>
      </c>
      <c r="D251" s="274"/>
      <c r="E251" s="331"/>
      <c r="F251" s="331"/>
      <c r="G251" s="274"/>
      <c r="H251" s="338" t="s">
        <v>874</v>
      </c>
      <c r="I251" s="339" t="b">
        <v>0</v>
      </c>
      <c r="J251" s="339" t="b">
        <v>0</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542</v>
      </c>
      <c r="X251" s="301"/>
      <c r="Y251" s="301"/>
      <c r="Z251" s="301"/>
      <c r="AA251" s="301"/>
      <c r="AB251" s="279"/>
      <c r="AC251" s="961" t="s">
        <v>543</v>
      </c>
      <c r="AD251" s="962"/>
      <c r="AE251" s="962"/>
      <c r="AF251" s="963"/>
      <c r="AG251" s="279"/>
      <c r="AH251" s="279"/>
      <c r="AI251" s="279"/>
      <c r="AJ251" s="279"/>
      <c r="AK251" s="279"/>
      <c r="AL251" s="279"/>
      <c r="AM251" s="279"/>
      <c r="AN251" s="279"/>
      <c r="AO251" s="279"/>
      <c r="AP251" s="279"/>
      <c r="AQ251" s="274"/>
      <c r="AR251" s="261"/>
      <c r="AS251" s="249"/>
      <c r="AT251" s="249"/>
      <c r="AU251" s="249"/>
    </row>
    <row r="252" spans="1:47" outlineLevel="2" x14ac:dyDescent="0.25">
      <c r="A252" s="249"/>
      <c r="B252" s="258"/>
      <c r="C252" s="251">
        <f>INT($C$232)+2</f>
        <v>3</v>
      </c>
      <c r="D252" s="274"/>
      <c r="E252" s="331"/>
      <c r="F252" s="331"/>
      <c r="G252" s="274"/>
      <c r="H252" s="553" t="s">
        <v>873</v>
      </c>
      <c r="I252" s="339" t="b">
        <v>0</v>
      </c>
      <c r="J252" s="339" t="b">
        <v>0</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4"/>
      <c r="AD252" s="965"/>
      <c r="AE252" s="965"/>
      <c r="AF252" s="966"/>
      <c r="AG252" s="279"/>
      <c r="AH252" s="279"/>
      <c r="AI252" s="279"/>
      <c r="AJ252" s="279"/>
      <c r="AK252" s="279"/>
      <c r="AL252" s="279"/>
      <c r="AM252" s="279"/>
      <c r="AN252" s="279"/>
      <c r="AO252" s="279"/>
      <c r="AP252" s="279"/>
      <c r="AQ252" s="274"/>
      <c r="AR252" s="261"/>
      <c r="AS252" s="249"/>
      <c r="AT252" s="249"/>
      <c r="AU252" s="249"/>
    </row>
    <row r="253" spans="1:47" outlineLevel="2" x14ac:dyDescent="0.25">
      <c r="A253" s="249"/>
      <c r="B253" s="258"/>
      <c r="C253" s="251">
        <f>INT($C$232)+2</f>
        <v>3</v>
      </c>
      <c r="D253" s="274"/>
      <c r="E253" s="331"/>
      <c r="F253" s="331"/>
      <c r="G253" s="274"/>
      <c r="H253" s="341" t="s">
        <v>872</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67"/>
      <c r="AD253" s="968"/>
      <c r="AE253" s="968"/>
      <c r="AF253" s="969"/>
      <c r="AG253" s="295"/>
      <c r="AH253" s="295"/>
      <c r="AI253" s="295"/>
      <c r="AJ253" s="295"/>
      <c r="AK253" s="295"/>
      <c r="AL253" s="295"/>
      <c r="AM253" s="295"/>
      <c r="AN253" s="295"/>
      <c r="AO253" s="295"/>
      <c r="AP253" s="295"/>
      <c r="AQ253" s="274"/>
      <c r="AR253" s="261"/>
      <c r="AS253" s="249"/>
      <c r="AT253" s="249"/>
      <c r="AU253" s="249"/>
    </row>
    <row r="254" spans="1:47" outlineLevel="2" x14ac:dyDescent="0.25">
      <c r="A254" s="249"/>
      <c r="B254" s="258"/>
      <c r="C254" s="251">
        <f>INT($C$232)+3</f>
        <v>4</v>
      </c>
      <c r="D254" s="274"/>
      <c r="E254" s="331"/>
      <c r="F254" s="331"/>
      <c r="G254" s="274"/>
      <c r="H254" s="278" t="s">
        <v>544</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1" t="s">
        <v>545</v>
      </c>
      <c r="AD254" s="962"/>
      <c r="AE254" s="962"/>
      <c r="AF254" s="963"/>
      <c r="AG254" s="279"/>
      <c r="AH254" s="279"/>
      <c r="AI254" s="279"/>
      <c r="AJ254" s="279"/>
      <c r="AK254" s="279"/>
      <c r="AL254" s="279"/>
      <c r="AM254" s="279"/>
      <c r="AN254" s="279"/>
      <c r="AO254" s="279"/>
      <c r="AP254" s="279"/>
      <c r="AQ254" s="274"/>
      <c r="AR254" s="261"/>
      <c r="AS254" s="249"/>
      <c r="AT254" s="249"/>
      <c r="AU254" s="249"/>
    </row>
    <row r="255" spans="1:47" outlineLevel="2" x14ac:dyDescent="0.25">
      <c r="A255" s="249"/>
      <c r="B255" s="258"/>
      <c r="C255" s="251">
        <f>INT($C$232)+3</f>
        <v>4</v>
      </c>
      <c r="D255" s="274"/>
      <c r="E255" s="331"/>
      <c r="F255" s="331"/>
      <c r="G255" s="274"/>
      <c r="H255" s="279" t="s">
        <v>546</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67"/>
      <c r="AD255" s="968"/>
      <c r="AE255" s="968"/>
      <c r="AF255" s="969"/>
      <c r="AG255" s="279"/>
      <c r="AH255" s="279"/>
      <c r="AI255" s="279"/>
      <c r="AJ255" s="279"/>
      <c r="AK255" s="279"/>
      <c r="AL255" s="279"/>
      <c r="AM255" s="279"/>
      <c r="AN255" s="279"/>
      <c r="AO255" s="279"/>
      <c r="AP255" s="279"/>
      <c r="AQ255" s="274"/>
      <c r="AR255" s="261"/>
      <c r="AS255" s="249"/>
      <c r="AT255" s="249"/>
      <c r="AU255" s="249"/>
    </row>
    <row r="256" spans="1:47" outlineLevel="2" x14ac:dyDescent="0.25">
      <c r="A256" s="249"/>
      <c r="B256" s="258"/>
      <c r="C256" s="251">
        <f>INT($C$232)+2</f>
        <v>3</v>
      </c>
      <c r="D256" s="274"/>
      <c r="E256" s="331" t="s">
        <v>547</v>
      </c>
      <c r="F256" s="331"/>
      <c r="G256" s="274"/>
      <c r="H256" s="344" t="s">
        <v>548</v>
      </c>
      <c r="I256" s="302" t="s">
        <v>549</v>
      </c>
      <c r="J256" s="345"/>
      <c r="K256" s="282">
        <f>COUNTA($H$257:$H$312)</f>
        <v>3</v>
      </c>
      <c r="L256" s="282">
        <f>COUNTA($I$257:$I$312)/K256</f>
        <v>8</v>
      </c>
      <c r="M256" s="346">
        <v>-8</v>
      </c>
      <c r="N256" s="302" t="s">
        <v>833</v>
      </c>
      <c r="O256" s="302"/>
      <c r="P256" s="302"/>
      <c r="Q256" s="302"/>
      <c r="R256" s="302" t="s">
        <v>550</v>
      </c>
      <c r="S256" s="302"/>
      <c r="T256" s="302"/>
      <c r="U256" s="302"/>
      <c r="V256" s="279"/>
      <c r="W256" s="347" t="s">
        <v>551</v>
      </c>
      <c r="X256" s="347" t="s">
        <v>552</v>
      </c>
      <c r="Y256" s="347" t="s">
        <v>553</v>
      </c>
      <c r="Z256" s="347" t="s">
        <v>554</v>
      </c>
      <c r="AA256" s="348"/>
      <c r="AB256" s="279"/>
      <c r="AC256" s="347" t="s">
        <v>551</v>
      </c>
      <c r="AD256" s="347" t="s">
        <v>552</v>
      </c>
      <c r="AE256" s="347" t="s">
        <v>553</v>
      </c>
      <c r="AF256" s="347" t="s">
        <v>554</v>
      </c>
      <c r="AG256" s="279"/>
      <c r="AH256" s="279"/>
      <c r="AI256" s="279"/>
      <c r="AJ256" s="279"/>
      <c r="AK256" s="279"/>
      <c r="AL256" s="279"/>
      <c r="AM256" s="279"/>
      <c r="AN256" s="279"/>
      <c r="AO256" s="279"/>
      <c r="AP256" s="279"/>
      <c r="AQ256" s="274"/>
      <c r="AR256" s="261"/>
      <c r="AS256" s="249"/>
      <c r="AT256" s="249"/>
      <c r="AU256" s="249"/>
    </row>
    <row r="257" spans="1:47" outlineLevel="2" x14ac:dyDescent="0.25">
      <c r="A257" s="249"/>
      <c r="B257" s="258"/>
      <c r="C257" s="251">
        <f>INT($C$232)+2</f>
        <v>3</v>
      </c>
      <c r="D257" s="274"/>
      <c r="E257" s="331">
        <v>1</v>
      </c>
      <c r="F257" s="331"/>
      <c r="G257" s="274"/>
      <c r="H257" s="295" t="str">
        <f>H$251</f>
        <v>Aut</v>
      </c>
      <c r="I257" s="349">
        <v>0</v>
      </c>
      <c r="J257" s="350" t="s">
        <v>555</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25">
      <c r="A258" s="249"/>
      <c r="B258" s="258"/>
      <c r="C258" s="251">
        <f>INT($C$232)+3</f>
        <v>4</v>
      </c>
      <c r="D258" s="274"/>
      <c r="E258" s="331">
        <v>1</v>
      </c>
      <c r="F258" s="331"/>
      <c r="G258" s="274"/>
      <c r="H258" s="279"/>
      <c r="I258" s="349">
        <v>1</v>
      </c>
      <c r="J258" s="359" t="s">
        <v>556</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25">
      <c r="A259" s="249"/>
      <c r="B259" s="258"/>
      <c r="C259" s="251">
        <f t="shared" ref="C259:C264" si="52">INT($C$232+3)</f>
        <v>4</v>
      </c>
      <c r="D259" s="274"/>
      <c r="E259" s="331">
        <v>1</v>
      </c>
      <c r="F259" s="331"/>
      <c r="G259" s="274"/>
      <c r="H259" s="279"/>
      <c r="I259" s="349">
        <v>2</v>
      </c>
      <c r="J259" s="365" t="s">
        <v>557</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25">
      <c r="A260" s="249"/>
      <c r="B260" s="258"/>
      <c r="C260" s="251">
        <f t="shared" si="52"/>
        <v>4</v>
      </c>
      <c r="D260" s="274"/>
      <c r="E260" s="331">
        <v>1</v>
      </c>
      <c r="F260" s="331"/>
      <c r="G260" s="274"/>
      <c r="H260" s="279"/>
      <c r="I260" s="279">
        <v>3</v>
      </c>
      <c r="J260" s="278" t="s">
        <v>558</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25">
      <c r="A261" s="249"/>
      <c r="B261" s="258"/>
      <c r="C261" s="251">
        <f t="shared" si="52"/>
        <v>4</v>
      </c>
      <c r="D261" s="274"/>
      <c r="E261" s="331">
        <v>1</v>
      </c>
      <c r="F261" s="331"/>
      <c r="G261" s="274"/>
      <c r="H261" s="279"/>
      <c r="I261" s="279">
        <v>4</v>
      </c>
      <c r="J261" s="279" t="s">
        <v>559</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25">
      <c r="A262" s="249"/>
      <c r="B262" s="258"/>
      <c r="C262" s="251">
        <f t="shared" si="52"/>
        <v>4</v>
      </c>
      <c r="D262" s="274"/>
      <c r="E262" s="331">
        <v>1</v>
      </c>
      <c r="F262" s="331"/>
      <c r="G262" s="274"/>
      <c r="H262" s="279"/>
      <c r="I262" s="279">
        <v>5</v>
      </c>
      <c r="J262" s="279" t="s">
        <v>560</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25">
      <c r="A263" s="249"/>
      <c r="B263" s="258"/>
      <c r="C263" s="251">
        <f t="shared" si="52"/>
        <v>4</v>
      </c>
      <c r="D263" s="274"/>
      <c r="E263" s="331">
        <v>1</v>
      </c>
      <c r="F263" s="331"/>
      <c r="G263" s="274"/>
      <c r="H263" s="279"/>
      <c r="I263" s="279">
        <v>6</v>
      </c>
      <c r="J263" s="279" t="s">
        <v>561</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25">
      <c r="A264" s="249"/>
      <c r="B264" s="258"/>
      <c r="C264" s="251">
        <f t="shared" si="52"/>
        <v>4</v>
      </c>
      <c r="D264" s="274"/>
      <c r="E264" s="331">
        <v>1</v>
      </c>
      <c r="F264" s="331"/>
      <c r="G264" s="274"/>
      <c r="H264" s="279"/>
      <c r="I264" s="279">
        <v>7</v>
      </c>
      <c r="J264" s="279" t="s">
        <v>562</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25">
      <c r="A265" s="249"/>
      <c r="B265" s="258"/>
      <c r="C265" s="251">
        <f>INT($C$232)+2</f>
        <v>3</v>
      </c>
      <c r="D265" s="274"/>
      <c r="E265" s="331">
        <v>2</v>
      </c>
      <c r="F265" s="331"/>
      <c r="G265" s="274"/>
      <c r="H265" s="295" t="str">
        <f>H$252</f>
        <v>Win</v>
      </c>
      <c r="I265" s="279">
        <v>0</v>
      </c>
      <c r="J265" s="350" t="s">
        <v>555</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25">
      <c r="A266" s="249"/>
      <c r="B266" s="258"/>
      <c r="C266" s="251">
        <f>INT($C$232)+3</f>
        <v>4</v>
      </c>
      <c r="D266" s="274"/>
      <c r="E266" s="331">
        <v>2</v>
      </c>
      <c r="F266" s="331"/>
      <c r="G266" s="274"/>
      <c r="H266" s="279"/>
      <c r="I266" s="279">
        <v>1</v>
      </c>
      <c r="J266" s="359" t="s">
        <v>556</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25">
      <c r="A267" s="249"/>
      <c r="B267" s="258"/>
      <c r="C267" s="251">
        <f t="shared" ref="C267:C272" si="54">INT($C$232+3)</f>
        <v>4</v>
      </c>
      <c r="D267" s="274"/>
      <c r="E267" s="331">
        <v>2</v>
      </c>
      <c r="F267" s="331"/>
      <c r="G267" s="274"/>
      <c r="H267" s="279"/>
      <c r="I267" s="279">
        <v>2</v>
      </c>
      <c r="J267" s="359" t="s">
        <v>563</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25">
      <c r="A268" s="249"/>
      <c r="B268" s="258"/>
      <c r="C268" s="251">
        <f t="shared" si="54"/>
        <v>4</v>
      </c>
      <c r="D268" s="274"/>
      <c r="E268" s="331">
        <v>2</v>
      </c>
      <c r="F268" s="331"/>
      <c r="G268" s="274"/>
      <c r="H268" s="279"/>
      <c r="I268" s="279">
        <v>3</v>
      </c>
      <c r="J268" s="359" t="s">
        <v>564</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25">
      <c r="A269" s="249"/>
      <c r="B269" s="258"/>
      <c r="C269" s="251">
        <f t="shared" si="54"/>
        <v>4</v>
      </c>
      <c r="D269" s="274"/>
      <c r="E269" s="331">
        <v>2</v>
      </c>
      <c r="F269" s="331"/>
      <c r="G269" s="274"/>
      <c r="H269" s="279"/>
      <c r="I269" s="279">
        <v>4</v>
      </c>
      <c r="J269" s="359" t="s">
        <v>565</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25">
      <c r="A270" s="249"/>
      <c r="B270" s="258"/>
      <c r="C270" s="251">
        <f t="shared" si="54"/>
        <v>4</v>
      </c>
      <c r="D270" s="274"/>
      <c r="E270" s="331">
        <v>2</v>
      </c>
      <c r="F270" s="331"/>
      <c r="G270" s="274"/>
      <c r="H270" s="279"/>
      <c r="I270" s="279">
        <v>5</v>
      </c>
      <c r="J270" s="359" t="s">
        <v>566</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25">
      <c r="A271" s="249"/>
      <c r="B271" s="258"/>
      <c r="C271" s="251">
        <f t="shared" si="54"/>
        <v>4</v>
      </c>
      <c r="D271" s="274"/>
      <c r="E271" s="331">
        <v>2</v>
      </c>
      <c r="F271" s="331"/>
      <c r="G271" s="274"/>
      <c r="H271" s="279"/>
      <c r="I271" s="279">
        <v>6</v>
      </c>
      <c r="J271" s="359" t="s">
        <v>567</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25">
      <c r="A272" s="249"/>
      <c r="B272" s="258"/>
      <c r="C272" s="251">
        <f t="shared" si="54"/>
        <v>4</v>
      </c>
      <c r="D272" s="274"/>
      <c r="E272" s="331">
        <v>2</v>
      </c>
      <c r="F272" s="331"/>
      <c r="G272" s="274"/>
      <c r="H272" s="279"/>
      <c r="I272" s="279">
        <v>7</v>
      </c>
      <c r="J272" s="555" t="s">
        <v>568</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25">
      <c r="A273" s="249"/>
      <c r="B273" s="258"/>
      <c r="C273" s="251">
        <f>INT($C$232)+2</f>
        <v>3</v>
      </c>
      <c r="D273" s="274"/>
      <c r="E273" s="331">
        <v>3</v>
      </c>
      <c r="F273" s="331"/>
      <c r="G273" s="274"/>
      <c r="H273" s="295" t="str">
        <f>H$253</f>
        <v>Spr</v>
      </c>
      <c r="I273" s="349">
        <v>0</v>
      </c>
      <c r="J273" s="556" t="s">
        <v>555</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25">
      <c r="A274" s="249"/>
      <c r="B274" s="258"/>
      <c r="C274" s="251">
        <f>INT($C$232)+3</f>
        <v>4</v>
      </c>
      <c r="D274" s="274"/>
      <c r="E274" s="331">
        <v>3</v>
      </c>
      <c r="F274" s="331"/>
      <c r="G274" s="274"/>
      <c r="H274" s="279"/>
      <c r="I274" s="349">
        <v>1</v>
      </c>
      <c r="J274" s="279" t="s">
        <v>556</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25">
      <c r="A275" s="249"/>
      <c r="B275" s="258"/>
      <c r="C275" s="251">
        <f t="shared" ref="C275:C280" si="61">INT($C$232+3)</f>
        <v>4</v>
      </c>
      <c r="D275" s="274"/>
      <c r="E275" s="331">
        <v>3</v>
      </c>
      <c r="F275" s="331"/>
      <c r="G275" s="274"/>
      <c r="H275" s="279"/>
      <c r="I275" s="349">
        <v>2</v>
      </c>
      <c r="J275" s="279" t="s">
        <v>563</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25">
      <c r="A276" s="249"/>
      <c r="B276" s="258"/>
      <c r="C276" s="251">
        <f t="shared" si="61"/>
        <v>4</v>
      </c>
      <c r="D276" s="274"/>
      <c r="E276" s="331">
        <v>3</v>
      </c>
      <c r="F276" s="331"/>
      <c r="G276" s="274"/>
      <c r="H276" s="279"/>
      <c r="I276" s="349">
        <v>3</v>
      </c>
      <c r="J276" s="279" t="s">
        <v>564</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25">
      <c r="A277" s="249"/>
      <c r="B277" s="258"/>
      <c r="C277" s="251">
        <f t="shared" si="61"/>
        <v>4</v>
      </c>
      <c r="D277" s="274"/>
      <c r="E277" s="331">
        <v>3</v>
      </c>
      <c r="F277" s="331"/>
      <c r="G277" s="274"/>
      <c r="H277" s="279"/>
      <c r="I277" s="349">
        <v>4</v>
      </c>
      <c r="J277" s="279" t="s">
        <v>565</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25">
      <c r="A278" s="249"/>
      <c r="B278" s="258"/>
      <c r="C278" s="251">
        <f t="shared" si="61"/>
        <v>4</v>
      </c>
      <c r="D278" s="274"/>
      <c r="E278" s="331">
        <v>3</v>
      </c>
      <c r="F278" s="331"/>
      <c r="G278" s="274"/>
      <c r="H278" s="279"/>
      <c r="I278" s="349">
        <v>5</v>
      </c>
      <c r="J278" s="279" t="s">
        <v>566</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25">
      <c r="A279" s="249"/>
      <c r="B279" s="258"/>
      <c r="C279" s="251">
        <f t="shared" si="61"/>
        <v>4</v>
      </c>
      <c r="D279" s="274"/>
      <c r="E279" s="331">
        <v>3</v>
      </c>
      <c r="F279" s="331"/>
      <c r="G279" s="274"/>
      <c r="H279" s="279"/>
      <c r="I279" s="349">
        <v>6</v>
      </c>
      <c r="J279" s="279" t="s">
        <v>567</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25">
      <c r="A280" s="249"/>
      <c r="B280" s="258"/>
      <c r="C280" s="251">
        <f t="shared" si="61"/>
        <v>4</v>
      </c>
      <c r="D280" s="274"/>
      <c r="E280" s="331">
        <v>3</v>
      </c>
      <c r="F280" s="331"/>
      <c r="G280" s="274"/>
      <c r="H280" s="279"/>
      <c r="I280" s="349">
        <v>7</v>
      </c>
      <c r="J280" s="279" t="s">
        <v>568</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2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25">
      <c r="A282" s="249"/>
      <c r="B282" s="258"/>
      <c r="C282" s="251"/>
      <c r="D282" s="274"/>
      <c r="E282" s="331"/>
      <c r="F282" s="331"/>
      <c r="G282" s="274"/>
      <c r="H282" s="279"/>
      <c r="I282" s="336"/>
      <c r="J282" s="336"/>
      <c r="K282" s="794" t="s">
        <v>1137</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2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2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2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2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2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2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2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2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2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2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2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2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2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2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2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2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2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2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2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2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2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2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2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2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2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2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2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2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2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0999999999999996" customHeight="1" outlineLevel="2" x14ac:dyDescent="0.2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430</v>
      </c>
      <c r="AR312" s="261"/>
      <c r="AS312" s="249"/>
      <c r="AT312" s="249"/>
      <c r="AU312" s="249"/>
    </row>
    <row r="313" spans="1:51" outlineLevel="2" x14ac:dyDescent="0.25">
      <c r="A313" s="249"/>
      <c r="B313" s="258"/>
      <c r="C313" s="251">
        <f>INT($C$232)+2</f>
        <v>3</v>
      </c>
      <c r="D313" s="274"/>
      <c r="E313" s="331" t="s">
        <v>547</v>
      </c>
      <c r="F313" s="331"/>
      <c r="G313" s="274"/>
      <c r="H313" s="344" t="s">
        <v>548</v>
      </c>
      <c r="I313" s="302" t="s">
        <v>549</v>
      </c>
      <c r="J313" s="302"/>
      <c r="K313" s="279"/>
      <c r="L313" s="279"/>
      <c r="M313" s="279"/>
      <c r="N313" s="302" t="s">
        <v>569</v>
      </c>
      <c r="O313" s="302"/>
      <c r="P313" s="302"/>
      <c r="Q313" s="302"/>
      <c r="R313" s="279" t="s">
        <v>570</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25">
      <c r="A314" s="249"/>
      <c r="B314" s="258"/>
      <c r="C314" s="251">
        <f>INT($C$232)+2</f>
        <v>3</v>
      </c>
      <c r="D314" s="274"/>
      <c r="E314" s="331">
        <v>1</v>
      </c>
      <c r="F314" s="331"/>
      <c r="G314" s="274"/>
      <c r="H314" s="295" t="str">
        <f>H$251</f>
        <v>Aut</v>
      </c>
      <c r="I314" s="279">
        <v>0</v>
      </c>
      <c r="J314" s="279" t="s">
        <v>571</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25">
      <c r="A315" s="249"/>
      <c r="B315" s="258"/>
      <c r="C315" s="251">
        <f>INT($C$232)+3</f>
        <v>4</v>
      </c>
      <c r="D315" s="274"/>
      <c r="E315" s="331">
        <v>1</v>
      </c>
      <c r="F315" s="331"/>
      <c r="G315" s="274"/>
      <c r="H315" s="279"/>
      <c r="I315" s="279">
        <v>1</v>
      </c>
      <c r="J315" s="279" t="s">
        <v>572</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25">
      <c r="A316" s="249"/>
      <c r="B316" s="258"/>
      <c r="C316" s="251">
        <f t="shared" ref="C316:C321" si="72">INT($C$232+3)</f>
        <v>4</v>
      </c>
      <c r="D316" s="274"/>
      <c r="E316" s="331">
        <v>1</v>
      </c>
      <c r="F316" s="331"/>
      <c r="G316" s="274"/>
      <c r="H316" s="279"/>
      <c r="I316" s="279">
        <v>2</v>
      </c>
      <c r="J316" s="279" t="s">
        <v>573</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25">
      <c r="A317" s="249"/>
      <c r="B317" s="258"/>
      <c r="C317" s="251">
        <f t="shared" si="72"/>
        <v>4</v>
      </c>
      <c r="D317" s="274"/>
      <c r="E317" s="331">
        <v>1</v>
      </c>
      <c r="F317" s="331"/>
      <c r="G317" s="274"/>
      <c r="H317" s="279"/>
      <c r="I317" s="279">
        <v>3</v>
      </c>
      <c r="J317" s="279" t="s">
        <v>558</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25">
      <c r="A318" s="249"/>
      <c r="B318" s="258"/>
      <c r="C318" s="251">
        <f t="shared" si="72"/>
        <v>4</v>
      </c>
      <c r="D318" s="274"/>
      <c r="E318" s="331">
        <v>1</v>
      </c>
      <c r="F318" s="331"/>
      <c r="G318" s="274"/>
      <c r="H318" s="279"/>
      <c r="I318" s="279">
        <v>4</v>
      </c>
      <c r="J318" s="279" t="s">
        <v>559</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25">
      <c r="A319" s="249"/>
      <c r="B319" s="258"/>
      <c r="C319" s="251">
        <f t="shared" si="72"/>
        <v>4</v>
      </c>
      <c r="D319" s="274"/>
      <c r="E319" s="331">
        <v>1</v>
      </c>
      <c r="F319" s="331"/>
      <c r="G319" s="274"/>
      <c r="H319" s="279"/>
      <c r="I319" s="279">
        <v>5</v>
      </c>
      <c r="J319" s="279" t="s">
        <v>560</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25">
      <c r="A320" s="249"/>
      <c r="B320" s="258"/>
      <c r="C320" s="251">
        <f t="shared" si="72"/>
        <v>4</v>
      </c>
      <c r="D320" s="274"/>
      <c r="E320" s="331">
        <v>1</v>
      </c>
      <c r="F320" s="331"/>
      <c r="G320" s="274"/>
      <c r="H320" s="279"/>
      <c r="I320" s="279">
        <v>6</v>
      </c>
      <c r="J320" s="279" t="s">
        <v>561</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25">
      <c r="A321" s="249"/>
      <c r="B321" s="258"/>
      <c r="C321" s="251">
        <f t="shared" si="72"/>
        <v>4</v>
      </c>
      <c r="D321" s="274"/>
      <c r="E321" s="331">
        <v>1</v>
      </c>
      <c r="F321" s="331"/>
      <c r="G321" s="274"/>
      <c r="H321" s="279"/>
      <c r="I321" s="279">
        <v>7</v>
      </c>
      <c r="J321" s="279" t="s">
        <v>562</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25">
      <c r="A322" s="249"/>
      <c r="B322" s="258"/>
      <c r="C322" s="251">
        <f>INT($C$232)+2</f>
        <v>3</v>
      </c>
      <c r="D322" s="274"/>
      <c r="E322" s="331">
        <v>2</v>
      </c>
      <c r="F322" s="331"/>
      <c r="G322" s="274"/>
      <c r="H322" s="295" t="str">
        <f>H$252</f>
        <v>Win</v>
      </c>
      <c r="I322" s="279">
        <v>0</v>
      </c>
      <c r="J322" s="279" t="s">
        <v>571</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25">
      <c r="A323" s="249"/>
      <c r="B323" s="258"/>
      <c r="C323" s="251">
        <f>INT($C$232)+3</f>
        <v>4</v>
      </c>
      <c r="D323" s="274"/>
      <c r="E323" s="331">
        <v>2</v>
      </c>
      <c r="F323" s="331"/>
      <c r="G323" s="274"/>
      <c r="H323" s="279"/>
      <c r="I323" s="279">
        <v>1</v>
      </c>
      <c r="J323" s="279" t="s">
        <v>572</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25">
      <c r="A324" s="249"/>
      <c r="B324" s="258"/>
      <c r="C324" s="251">
        <f t="shared" ref="C324:C329" si="73">INT($C$232+3)</f>
        <v>4</v>
      </c>
      <c r="D324" s="274"/>
      <c r="E324" s="331">
        <v>2</v>
      </c>
      <c r="F324" s="331"/>
      <c r="G324" s="274"/>
      <c r="H324" s="279"/>
      <c r="I324" s="279">
        <v>2</v>
      </c>
      <c r="J324" s="279" t="s">
        <v>573</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25">
      <c r="A325" s="249"/>
      <c r="B325" s="258"/>
      <c r="C325" s="251">
        <f t="shared" si="73"/>
        <v>4</v>
      </c>
      <c r="D325" s="274"/>
      <c r="E325" s="331">
        <v>2</v>
      </c>
      <c r="F325" s="331"/>
      <c r="G325" s="274"/>
      <c r="H325" s="279"/>
      <c r="I325" s="279">
        <v>3</v>
      </c>
      <c r="J325" s="279" t="s">
        <v>558</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25">
      <c r="A326" s="249"/>
      <c r="B326" s="258"/>
      <c r="C326" s="251">
        <f t="shared" si="73"/>
        <v>4</v>
      </c>
      <c r="D326" s="274"/>
      <c r="E326" s="331">
        <v>2</v>
      </c>
      <c r="F326" s="331"/>
      <c r="G326" s="274"/>
      <c r="H326" s="279"/>
      <c r="I326" s="279">
        <v>4</v>
      </c>
      <c r="J326" s="279" t="s">
        <v>559</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25">
      <c r="A327" s="249"/>
      <c r="B327" s="258"/>
      <c r="C327" s="251">
        <f t="shared" si="73"/>
        <v>4</v>
      </c>
      <c r="D327" s="274"/>
      <c r="E327" s="331">
        <v>2</v>
      </c>
      <c r="F327" s="331"/>
      <c r="G327" s="274"/>
      <c r="H327" s="279"/>
      <c r="I327" s="279">
        <v>5</v>
      </c>
      <c r="J327" s="279" t="s">
        <v>560</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25">
      <c r="A328" s="249"/>
      <c r="B328" s="258"/>
      <c r="C328" s="251">
        <f t="shared" si="73"/>
        <v>4</v>
      </c>
      <c r="D328" s="274"/>
      <c r="E328" s="331">
        <v>2</v>
      </c>
      <c r="F328" s="331"/>
      <c r="G328" s="274"/>
      <c r="H328" s="279"/>
      <c r="I328" s="279">
        <v>6</v>
      </c>
      <c r="J328" s="279" t="s">
        <v>561</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25">
      <c r="A329" s="249"/>
      <c r="B329" s="258"/>
      <c r="C329" s="251">
        <f t="shared" si="73"/>
        <v>4</v>
      </c>
      <c r="D329" s="274"/>
      <c r="E329" s="331">
        <v>2</v>
      </c>
      <c r="F329" s="331"/>
      <c r="G329" s="274"/>
      <c r="H329" s="279"/>
      <c r="I329" s="279">
        <v>7</v>
      </c>
      <c r="J329" s="279" t="s">
        <v>562</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25">
      <c r="A330" s="249"/>
      <c r="B330" s="258"/>
      <c r="C330" s="251">
        <f>INT($C$232)+2</f>
        <v>3</v>
      </c>
      <c r="D330" s="274"/>
      <c r="E330" s="331">
        <v>3</v>
      </c>
      <c r="F330" s="331"/>
      <c r="G330" s="274"/>
      <c r="H330" s="295" t="str">
        <f>H$253</f>
        <v>Spr</v>
      </c>
      <c r="I330" s="279">
        <v>0</v>
      </c>
      <c r="J330" s="279" t="s">
        <v>571</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25">
      <c r="A331" s="249"/>
      <c r="B331" s="258"/>
      <c r="C331" s="251">
        <f>INT($C$232)+3</f>
        <v>4</v>
      </c>
      <c r="D331" s="274"/>
      <c r="E331" s="331">
        <v>3</v>
      </c>
      <c r="F331" s="331"/>
      <c r="G331" s="274"/>
      <c r="H331" s="279"/>
      <c r="I331" s="279">
        <v>1</v>
      </c>
      <c r="J331" s="279" t="s">
        <v>572</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25">
      <c r="A332" s="249"/>
      <c r="B332" s="258"/>
      <c r="C332" s="251">
        <f t="shared" ref="C332:C337" si="74">INT($C$232+3)</f>
        <v>4</v>
      </c>
      <c r="D332" s="274"/>
      <c r="E332" s="331">
        <v>3</v>
      </c>
      <c r="F332" s="331"/>
      <c r="G332" s="274"/>
      <c r="H332" s="279"/>
      <c r="I332" s="279">
        <v>2</v>
      </c>
      <c r="J332" s="279" t="s">
        <v>573</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25">
      <c r="A333" s="249"/>
      <c r="B333" s="258"/>
      <c r="C333" s="251">
        <f t="shared" si="74"/>
        <v>4</v>
      </c>
      <c r="D333" s="274"/>
      <c r="E333" s="331">
        <v>3</v>
      </c>
      <c r="F333" s="331"/>
      <c r="G333" s="274"/>
      <c r="H333" s="279"/>
      <c r="I333" s="279">
        <v>3</v>
      </c>
      <c r="J333" s="279" t="s">
        <v>558</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25">
      <c r="A334" s="249"/>
      <c r="B334" s="258"/>
      <c r="C334" s="251">
        <f t="shared" si="74"/>
        <v>4</v>
      </c>
      <c r="D334" s="274"/>
      <c r="E334" s="331">
        <v>3</v>
      </c>
      <c r="F334" s="331"/>
      <c r="G334" s="274"/>
      <c r="H334" s="279"/>
      <c r="I334" s="279">
        <v>4</v>
      </c>
      <c r="J334" s="279" t="s">
        <v>559</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25">
      <c r="A335" s="249"/>
      <c r="B335" s="258"/>
      <c r="C335" s="251">
        <f t="shared" si="74"/>
        <v>4</v>
      </c>
      <c r="D335" s="274"/>
      <c r="E335" s="331">
        <v>3</v>
      </c>
      <c r="F335" s="331"/>
      <c r="G335" s="274"/>
      <c r="H335" s="279"/>
      <c r="I335" s="279">
        <v>5</v>
      </c>
      <c r="J335" s="279" t="s">
        <v>560</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25">
      <c r="A336" s="249"/>
      <c r="B336" s="258"/>
      <c r="C336" s="251">
        <f t="shared" si="74"/>
        <v>4</v>
      </c>
      <c r="D336" s="274"/>
      <c r="E336" s="331">
        <v>3</v>
      </c>
      <c r="F336" s="331"/>
      <c r="G336" s="274"/>
      <c r="H336" s="279"/>
      <c r="I336" s="279">
        <v>6</v>
      </c>
      <c r="J336" s="279" t="s">
        <v>561</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25">
      <c r="A337" s="249"/>
      <c r="B337" s="258"/>
      <c r="C337" s="251">
        <f t="shared" si="74"/>
        <v>4</v>
      </c>
      <c r="D337" s="274"/>
      <c r="E337" s="331">
        <v>3</v>
      </c>
      <c r="F337" s="331"/>
      <c r="G337" s="274"/>
      <c r="H337" s="279"/>
      <c r="I337" s="279">
        <v>7</v>
      </c>
      <c r="J337" s="279" t="s">
        <v>562</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0999999999999996" customHeight="1" outlineLevel="2" x14ac:dyDescent="0.2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430</v>
      </c>
      <c r="AR338" s="261"/>
      <c r="AS338" s="249"/>
      <c r="AT338" s="249"/>
      <c r="AU338" s="249"/>
    </row>
    <row r="339" spans="1:51" outlineLevel="2" x14ac:dyDescent="0.25">
      <c r="A339" s="249"/>
      <c r="B339" s="258"/>
      <c r="C339" s="251">
        <f>INT($C$232+3)</f>
        <v>4</v>
      </c>
      <c r="D339" s="274"/>
      <c r="E339" s="331"/>
      <c r="F339" s="331"/>
      <c r="G339" s="274"/>
      <c r="H339" s="344" t="s">
        <v>574</v>
      </c>
      <c r="I339" s="302" t="s">
        <v>575</v>
      </c>
      <c r="J339" s="301"/>
      <c r="K339" s="279"/>
      <c r="L339" s="279"/>
      <c r="M339" s="279"/>
      <c r="N339" s="279"/>
      <c r="O339" s="970" t="s">
        <v>1090</v>
      </c>
      <c r="P339" s="971"/>
      <c r="Q339" s="971"/>
      <c r="R339" s="971"/>
      <c r="S339" s="971"/>
      <c r="T339" s="971"/>
      <c r="U339" s="971"/>
      <c r="V339" s="971"/>
      <c r="W339" s="971"/>
      <c r="X339" s="972"/>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2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3"/>
      <c r="P340" s="974"/>
      <c r="Q340" s="974"/>
      <c r="R340" s="974"/>
      <c r="S340" s="974"/>
      <c r="T340" s="974"/>
      <c r="U340" s="974"/>
      <c r="V340" s="974"/>
      <c r="W340" s="974"/>
      <c r="X340" s="975"/>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25">
      <c r="A341" s="249"/>
      <c r="B341" s="258"/>
      <c r="C341" s="251">
        <f>INT($C$232+3)</f>
        <v>4</v>
      </c>
      <c r="D341" s="274"/>
      <c r="E341" s="331"/>
      <c r="F341" s="331"/>
      <c r="G341" s="274"/>
      <c r="H341" s="376" t="s">
        <v>576</v>
      </c>
      <c r="I341" s="279">
        <v>1</v>
      </c>
      <c r="J341" s="279" t="b">
        <f>COUNTA(K341:M341)&gt;0</f>
        <v>0</v>
      </c>
      <c r="K341" s="296"/>
      <c r="L341" s="296"/>
      <c r="M341" s="296"/>
      <c r="N341" s="279"/>
      <c r="O341" s="973"/>
      <c r="P341" s="974"/>
      <c r="Q341" s="974"/>
      <c r="R341" s="974"/>
      <c r="S341" s="974"/>
      <c r="T341" s="974"/>
      <c r="U341" s="974"/>
      <c r="V341" s="974"/>
      <c r="W341" s="974"/>
      <c r="X341" s="975"/>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25">
      <c r="A342" s="249"/>
      <c r="B342" s="258"/>
      <c r="C342" s="251">
        <f>INT($C$232+3)</f>
        <v>4</v>
      </c>
      <c r="D342" s="274"/>
      <c r="E342" s="331"/>
      <c r="F342" s="331"/>
      <c r="G342" s="274"/>
      <c r="H342" s="295"/>
      <c r="I342" s="279">
        <v>2</v>
      </c>
      <c r="J342" s="279" t="b">
        <f>COUNTA(K342:M342)&gt;0</f>
        <v>0</v>
      </c>
      <c r="K342" s="296"/>
      <c r="L342" s="296"/>
      <c r="M342" s="296"/>
      <c r="N342" s="279"/>
      <c r="O342" s="976"/>
      <c r="P342" s="977"/>
      <c r="Q342" s="977"/>
      <c r="R342" s="977"/>
      <c r="S342" s="977"/>
      <c r="T342" s="977"/>
      <c r="U342" s="977"/>
      <c r="V342" s="977"/>
      <c r="W342" s="977"/>
      <c r="X342" s="978"/>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2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25">
      <c r="A344" s="249"/>
      <c r="B344" s="258"/>
      <c r="C344" s="251"/>
      <c r="D344" s="274"/>
      <c r="E344" s="331"/>
      <c r="F344" s="331"/>
      <c r="G344" s="274"/>
      <c r="H344" s="295"/>
      <c r="I344" s="279"/>
      <c r="J344" s="351" t="s">
        <v>1135</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2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2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0999999999999996" customHeight="1" outlineLevel="2" x14ac:dyDescent="0.2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430</v>
      </c>
      <c r="AR347" s="261"/>
      <c r="AS347" s="249"/>
      <c r="AT347" s="249"/>
      <c r="AU347" s="249"/>
    </row>
    <row r="348" spans="1:51" outlineLevel="2" x14ac:dyDescent="0.25">
      <c r="A348" s="249"/>
      <c r="B348" s="258"/>
      <c r="C348" s="251">
        <f>INT($C$232+3)</f>
        <v>4</v>
      </c>
      <c r="D348" s="274"/>
      <c r="E348" s="331"/>
      <c r="F348" s="331"/>
      <c r="G348" s="274"/>
      <c r="H348" s="344" t="s">
        <v>548</v>
      </c>
      <c r="I348" s="279" t="s">
        <v>577</v>
      </c>
      <c r="J348" s="279"/>
      <c r="K348" s="279"/>
      <c r="L348" s="279"/>
      <c r="M348" s="279"/>
      <c r="N348" s="302" t="s">
        <v>578</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25">
      <c r="A349" s="249"/>
      <c r="B349" s="258"/>
      <c r="C349" s="251">
        <f>INT($C$232+3)</f>
        <v>4</v>
      </c>
      <c r="D349" s="274"/>
      <c r="E349" s="331"/>
      <c r="F349" s="331"/>
      <c r="G349" s="274"/>
      <c r="H349" s="295" t="str">
        <f>H$251</f>
        <v>Aut</v>
      </c>
      <c r="I349" s="312">
        <v>0.7</v>
      </c>
      <c r="J349" s="279"/>
      <c r="K349" s="279"/>
      <c r="L349" s="281" t="s">
        <v>579</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2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2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0999999999999996" customHeight="1" outlineLevel="2" x14ac:dyDescent="0.2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430</v>
      </c>
      <c r="AR352" s="261"/>
      <c r="AS352" s="249"/>
      <c r="AT352" s="249"/>
      <c r="AU352" s="249"/>
    </row>
    <row r="353" spans="1:47" outlineLevel="2" x14ac:dyDescent="0.25">
      <c r="A353" s="249"/>
      <c r="B353" s="258"/>
      <c r="C353" s="251">
        <f>INT($C$232+3)</f>
        <v>4</v>
      </c>
      <c r="D353" s="274"/>
      <c r="E353" s="331"/>
      <c r="F353" s="331"/>
      <c r="G353" s="274"/>
      <c r="H353" s="377" t="s">
        <v>580</v>
      </c>
      <c r="I353" s="295" t="s">
        <v>527</v>
      </c>
      <c r="J353" s="279"/>
      <c r="K353" s="281" t="s">
        <v>581</v>
      </c>
      <c r="L353" s="295">
        <f>COUNTA($H$354:$H$357)</f>
        <v>3</v>
      </c>
      <c r="M353" s="282">
        <v>-6</v>
      </c>
      <c r="N353" s="279"/>
      <c r="O353" s="279"/>
      <c r="P353" s="279"/>
      <c r="Q353" s="279"/>
      <c r="R353" s="302" t="s">
        <v>582</v>
      </c>
      <c r="S353" s="301"/>
      <c r="T353" s="301"/>
      <c r="U353" s="301"/>
      <c r="V353" s="279"/>
      <c r="W353" s="279" t="s">
        <v>583</v>
      </c>
      <c r="X353" s="279" t="s">
        <v>584</v>
      </c>
      <c r="Y353" s="279" t="s">
        <v>585</v>
      </c>
      <c r="Z353" s="279" t="s">
        <v>586</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25">
      <c r="A354" s="249"/>
      <c r="B354" s="258"/>
      <c r="C354" s="251">
        <f>INT($C$232+3)</f>
        <v>4</v>
      </c>
      <c r="D354" s="274"/>
      <c r="E354" s="331"/>
      <c r="F354" s="331"/>
      <c r="G354" s="274"/>
      <c r="H354" s="378" t="s">
        <v>587</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25">
      <c r="A355" s="249"/>
      <c r="B355" s="258"/>
      <c r="C355" s="251">
        <f>INT($C$232)+3</f>
        <v>4</v>
      </c>
      <c r="D355" s="274"/>
      <c r="E355" s="331"/>
      <c r="F355" s="331"/>
      <c r="G355" s="274"/>
      <c r="H355" s="379" t="s">
        <v>845</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25">
      <c r="A356" s="249"/>
      <c r="B356" s="258"/>
      <c r="C356" s="251">
        <f>INT($C$232)+3</f>
        <v>4</v>
      </c>
      <c r="D356" s="274"/>
      <c r="E356" s="331"/>
      <c r="F356" s="331"/>
      <c r="G356" s="274"/>
      <c r="H356" s="380" t="s">
        <v>846</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0999999999999996" customHeight="1" outlineLevel="2" x14ac:dyDescent="0.2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430</v>
      </c>
      <c r="AR357" s="261"/>
      <c r="AS357" s="249"/>
      <c r="AT357" s="249"/>
      <c r="AU357" s="249"/>
    </row>
    <row r="358" spans="1:47" outlineLevel="1" x14ac:dyDescent="0.25">
      <c r="A358" s="249"/>
      <c r="B358" s="258"/>
      <c r="C358" s="251">
        <f>INT($C$232)+1</f>
        <v>2</v>
      </c>
      <c r="D358" s="274"/>
      <c r="E358" s="331"/>
      <c r="F358" s="331"/>
      <c r="G358" s="274"/>
      <c r="H358" s="334" t="s">
        <v>588</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0999999999999996" customHeight="1" outlineLevel="3" x14ac:dyDescent="0.25">
      <c r="A359" s="249"/>
      <c r="B359" s="258"/>
      <c r="C359" s="251">
        <f>INT($C$232)+3.005</f>
        <v>4.0049999999999999</v>
      </c>
      <c r="D359" s="274" t="s">
        <v>426</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25">
      <c r="A360" s="249"/>
      <c r="B360" s="258"/>
      <c r="C360" s="251">
        <f>INT($C$232+3)</f>
        <v>4</v>
      </c>
      <c r="D360" s="274"/>
      <c r="E360" s="331"/>
      <c r="F360" s="331"/>
      <c r="G360" s="274"/>
      <c r="H360" s="344"/>
      <c r="I360" s="302" t="s">
        <v>549</v>
      </c>
      <c r="J360" s="302"/>
      <c r="K360" s="279"/>
      <c r="L360" s="279"/>
      <c r="M360" s="279"/>
      <c r="N360" s="302" t="s">
        <v>589</v>
      </c>
      <c r="O360" s="302"/>
      <c r="P360" s="302"/>
      <c r="Q360" s="302"/>
      <c r="R360" s="279"/>
      <c r="S360" s="279"/>
      <c r="T360" s="279"/>
      <c r="U360" s="279"/>
      <c r="V360" s="279" t="s">
        <v>590</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25">
      <c r="A361" s="249"/>
      <c r="B361" s="258"/>
      <c r="C361" s="251">
        <f t="shared" ref="C361:C368" si="77">INT($C$232)+3</f>
        <v>4</v>
      </c>
      <c r="D361" s="274"/>
      <c r="E361" s="331"/>
      <c r="F361" s="331"/>
      <c r="G361" s="274"/>
      <c r="H361" s="279"/>
      <c r="I361" s="279">
        <v>0</v>
      </c>
      <c r="J361" s="279" t="s">
        <v>571</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25">
      <c r="A362" s="249"/>
      <c r="B362" s="258"/>
      <c r="C362" s="251">
        <f t="shared" si="77"/>
        <v>4</v>
      </c>
      <c r="D362" s="274"/>
      <c r="E362" s="331"/>
      <c r="F362" s="331"/>
      <c r="G362" s="274"/>
      <c r="H362" s="279"/>
      <c r="I362" s="279">
        <v>1</v>
      </c>
      <c r="J362" s="279" t="s">
        <v>572</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25">
      <c r="A363" s="249"/>
      <c r="B363" s="258"/>
      <c r="C363" s="251">
        <f t="shared" si="77"/>
        <v>4</v>
      </c>
      <c r="D363" s="274"/>
      <c r="E363" s="331"/>
      <c r="F363" s="331"/>
      <c r="G363" s="274"/>
      <c r="H363" s="279"/>
      <c r="I363" s="279">
        <v>2</v>
      </c>
      <c r="J363" s="279" t="s">
        <v>573</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25">
      <c r="A364" s="249"/>
      <c r="B364" s="258"/>
      <c r="C364" s="251">
        <f t="shared" si="77"/>
        <v>4</v>
      </c>
      <c r="D364" s="274"/>
      <c r="E364" s="331"/>
      <c r="F364" s="331"/>
      <c r="G364" s="274"/>
      <c r="H364" s="279"/>
      <c r="I364" s="279">
        <v>3</v>
      </c>
      <c r="J364" s="279" t="s">
        <v>558</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25">
      <c r="A365" s="249"/>
      <c r="B365" s="258"/>
      <c r="C365" s="251">
        <f t="shared" si="77"/>
        <v>4</v>
      </c>
      <c r="D365" s="274"/>
      <c r="E365" s="331"/>
      <c r="F365" s="331"/>
      <c r="G365" s="274"/>
      <c r="H365" s="279"/>
      <c r="I365" s="279">
        <v>4</v>
      </c>
      <c r="J365" s="279" t="s">
        <v>559</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25">
      <c r="A366" s="249"/>
      <c r="B366" s="258"/>
      <c r="C366" s="251">
        <f t="shared" si="77"/>
        <v>4</v>
      </c>
      <c r="D366" s="274"/>
      <c r="E366" s="331"/>
      <c r="F366" s="331"/>
      <c r="G366" s="274"/>
      <c r="H366" s="279"/>
      <c r="I366" s="279">
        <v>5</v>
      </c>
      <c r="J366" s="279" t="s">
        <v>560</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25">
      <c r="A367" s="249"/>
      <c r="B367" s="258"/>
      <c r="C367" s="251">
        <f t="shared" si="77"/>
        <v>4</v>
      </c>
      <c r="D367" s="274"/>
      <c r="E367" s="331"/>
      <c r="F367" s="331"/>
      <c r="G367" s="274"/>
      <c r="H367" s="279"/>
      <c r="I367" s="279">
        <v>6</v>
      </c>
      <c r="J367" s="279" t="s">
        <v>561</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25">
      <c r="A368" s="249"/>
      <c r="B368" s="258"/>
      <c r="C368" s="251">
        <f t="shared" si="77"/>
        <v>4</v>
      </c>
      <c r="D368" s="274"/>
      <c r="E368" s="331"/>
      <c r="F368" s="331"/>
      <c r="G368" s="274"/>
      <c r="H368" s="279"/>
      <c r="I368" s="279">
        <v>7</v>
      </c>
      <c r="J368" s="279" t="s">
        <v>562</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0999999999999996" customHeight="1" outlineLevel="2" x14ac:dyDescent="0.2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430</v>
      </c>
      <c r="AR369" s="261"/>
      <c r="AS369" s="249"/>
      <c r="AT369" s="249"/>
      <c r="AU369" s="249"/>
    </row>
    <row r="370" spans="1:47" outlineLevel="2" x14ac:dyDescent="0.25">
      <c r="A370" s="249"/>
      <c r="B370" s="258"/>
      <c r="C370" s="251">
        <f>INT($C$232+3)</f>
        <v>4</v>
      </c>
      <c r="D370" s="274"/>
      <c r="E370" s="331"/>
      <c r="F370" s="331"/>
      <c r="G370" s="274"/>
      <c r="H370" s="344"/>
      <c r="I370" s="302" t="s">
        <v>549</v>
      </c>
      <c r="J370" s="302"/>
      <c r="K370" s="279"/>
      <c r="L370" s="279"/>
      <c r="M370" s="279"/>
      <c r="N370" s="302" t="s">
        <v>849</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25">
      <c r="A371" s="249"/>
      <c r="B371" s="258"/>
      <c r="C371" s="251">
        <f t="shared" ref="C371:C378" si="79">INT($C$232)+3</f>
        <v>4</v>
      </c>
      <c r="D371" s="274"/>
      <c r="E371" s="331"/>
      <c r="F371" s="331"/>
      <c r="G371" s="274"/>
      <c r="H371" s="279"/>
      <c r="I371" s="279">
        <v>0</v>
      </c>
      <c r="J371" s="279" t="s">
        <v>571</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25">
      <c r="A372" s="249"/>
      <c r="B372" s="258"/>
      <c r="C372" s="251">
        <f t="shared" si="79"/>
        <v>4</v>
      </c>
      <c r="D372" s="274"/>
      <c r="E372" s="331"/>
      <c r="F372" s="331"/>
      <c r="G372" s="274"/>
      <c r="H372" s="279"/>
      <c r="I372" s="279">
        <v>1</v>
      </c>
      <c r="J372" s="279" t="s">
        <v>572</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25">
      <c r="A373" s="249"/>
      <c r="B373" s="258"/>
      <c r="C373" s="251">
        <f t="shared" si="79"/>
        <v>4</v>
      </c>
      <c r="D373" s="274"/>
      <c r="E373" s="331"/>
      <c r="F373" s="331"/>
      <c r="G373" s="274"/>
      <c r="H373" s="279"/>
      <c r="I373" s="279">
        <v>2</v>
      </c>
      <c r="J373" s="279" t="s">
        <v>573</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25">
      <c r="A374" s="249"/>
      <c r="B374" s="258"/>
      <c r="C374" s="251">
        <f t="shared" si="79"/>
        <v>4</v>
      </c>
      <c r="D374" s="274"/>
      <c r="E374" s="331"/>
      <c r="F374" s="331"/>
      <c r="G374" s="274"/>
      <c r="H374" s="279"/>
      <c r="I374" s="279">
        <v>3</v>
      </c>
      <c r="J374" s="279" t="s">
        <v>558</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25">
      <c r="A375" s="249"/>
      <c r="B375" s="258"/>
      <c r="C375" s="251">
        <f t="shared" si="79"/>
        <v>4</v>
      </c>
      <c r="D375" s="274"/>
      <c r="E375" s="331"/>
      <c r="F375" s="331"/>
      <c r="G375" s="274"/>
      <c r="H375" s="279"/>
      <c r="I375" s="279">
        <v>4</v>
      </c>
      <c r="J375" s="279" t="s">
        <v>559</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25">
      <c r="A376" s="249"/>
      <c r="B376" s="258"/>
      <c r="C376" s="251">
        <f t="shared" si="79"/>
        <v>4</v>
      </c>
      <c r="D376" s="274"/>
      <c r="E376" s="331"/>
      <c r="F376" s="331"/>
      <c r="G376" s="274"/>
      <c r="H376" s="279"/>
      <c r="I376" s="279">
        <v>5</v>
      </c>
      <c r="J376" s="279" t="s">
        <v>560</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25">
      <c r="A377" s="249"/>
      <c r="B377" s="258"/>
      <c r="C377" s="251">
        <f t="shared" si="79"/>
        <v>4</v>
      </c>
      <c r="D377" s="274"/>
      <c r="E377" s="331"/>
      <c r="F377" s="331"/>
      <c r="G377" s="274"/>
      <c r="H377" s="279"/>
      <c r="I377" s="279">
        <v>6</v>
      </c>
      <c r="J377" s="279" t="s">
        <v>561</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25">
      <c r="A378" s="249"/>
      <c r="B378" s="258"/>
      <c r="C378" s="251">
        <f t="shared" si="79"/>
        <v>4</v>
      </c>
      <c r="D378" s="274"/>
      <c r="E378" s="331"/>
      <c r="F378" s="331"/>
      <c r="G378" s="274"/>
      <c r="H378" s="279"/>
      <c r="I378" s="279">
        <v>7</v>
      </c>
      <c r="J378" s="279" t="s">
        <v>562</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0999999999999996" customHeight="1" outlineLevel="2" x14ac:dyDescent="0.2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430</v>
      </c>
      <c r="AR379" s="261"/>
      <c r="AS379" s="249"/>
      <c r="AT379" s="249"/>
      <c r="AU379" s="249"/>
    </row>
    <row r="380" spans="1:47" outlineLevel="2" x14ac:dyDescent="0.25">
      <c r="A380" s="249"/>
      <c r="B380" s="258"/>
      <c r="C380" s="251">
        <f>INT($C$232+3)</f>
        <v>4</v>
      </c>
      <c r="D380" s="274"/>
      <c r="E380" s="331"/>
      <c r="F380" s="331"/>
      <c r="G380" s="274"/>
      <c r="H380" s="344"/>
      <c r="I380" s="302" t="s">
        <v>549</v>
      </c>
      <c r="J380" s="302"/>
      <c r="K380" s="279"/>
      <c r="L380" s="279"/>
      <c r="M380" s="279"/>
      <c r="N380" s="302" t="s">
        <v>591</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25">
      <c r="A381" s="249"/>
      <c r="B381" s="258"/>
      <c r="C381" s="251">
        <f t="shared" ref="C381:C388" si="80">INT($C$232)+3</f>
        <v>4</v>
      </c>
      <c r="D381" s="274"/>
      <c r="E381" s="331"/>
      <c r="F381" s="331"/>
      <c r="G381" s="274"/>
      <c r="H381" s="279"/>
      <c r="I381" s="279">
        <v>0</v>
      </c>
      <c r="J381" s="279" t="s">
        <v>571</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25">
      <c r="A382" s="249"/>
      <c r="B382" s="258"/>
      <c r="C382" s="251">
        <f t="shared" si="80"/>
        <v>4</v>
      </c>
      <c r="D382" s="274"/>
      <c r="E382" s="331"/>
      <c r="F382" s="331"/>
      <c r="G382" s="274"/>
      <c r="H382" s="279"/>
      <c r="I382" s="279">
        <v>1</v>
      </c>
      <c r="J382" s="279" t="s">
        <v>572</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25">
      <c r="A383" s="249"/>
      <c r="B383" s="258"/>
      <c r="C383" s="251">
        <f t="shared" si="80"/>
        <v>4</v>
      </c>
      <c r="D383" s="274"/>
      <c r="E383" s="331"/>
      <c r="F383" s="331"/>
      <c r="G383" s="274"/>
      <c r="H383" s="279"/>
      <c r="I383" s="279">
        <v>2</v>
      </c>
      <c r="J383" s="279" t="s">
        <v>573</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25">
      <c r="A384" s="249"/>
      <c r="B384" s="258"/>
      <c r="C384" s="251">
        <f t="shared" si="80"/>
        <v>4</v>
      </c>
      <c r="D384" s="274"/>
      <c r="E384" s="331"/>
      <c r="F384" s="331"/>
      <c r="G384" s="274"/>
      <c r="H384" s="279"/>
      <c r="I384" s="279">
        <v>3</v>
      </c>
      <c r="J384" s="279" t="s">
        <v>558</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25">
      <c r="A385" s="249"/>
      <c r="B385" s="258"/>
      <c r="C385" s="251">
        <f t="shared" si="80"/>
        <v>4</v>
      </c>
      <c r="D385" s="274"/>
      <c r="E385" s="331"/>
      <c r="F385" s="331"/>
      <c r="G385" s="274"/>
      <c r="H385" s="279"/>
      <c r="I385" s="279">
        <v>4</v>
      </c>
      <c r="J385" s="279" t="s">
        <v>559</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25">
      <c r="A386" s="249"/>
      <c r="B386" s="258"/>
      <c r="C386" s="251">
        <f t="shared" si="80"/>
        <v>4</v>
      </c>
      <c r="D386" s="274"/>
      <c r="E386" s="331"/>
      <c r="F386" s="331"/>
      <c r="G386" s="274"/>
      <c r="H386" s="279"/>
      <c r="I386" s="279">
        <v>5</v>
      </c>
      <c r="J386" s="279" t="s">
        <v>560</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25">
      <c r="A387" s="249"/>
      <c r="B387" s="258"/>
      <c r="C387" s="251">
        <f t="shared" si="80"/>
        <v>4</v>
      </c>
      <c r="D387" s="274"/>
      <c r="E387" s="331"/>
      <c r="F387" s="331"/>
      <c r="G387" s="274"/>
      <c r="H387" s="279"/>
      <c r="I387" s="279">
        <v>6</v>
      </c>
      <c r="J387" s="279" t="s">
        <v>561</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25">
      <c r="A388" s="249"/>
      <c r="B388" s="258"/>
      <c r="C388" s="251">
        <f t="shared" si="80"/>
        <v>4</v>
      </c>
      <c r="D388" s="274"/>
      <c r="E388" s="331"/>
      <c r="F388" s="331"/>
      <c r="G388" s="274"/>
      <c r="H388" s="279"/>
      <c r="I388" s="279">
        <v>7</v>
      </c>
      <c r="J388" s="279" t="s">
        <v>562</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0999999999999996" customHeight="1" outlineLevel="2" x14ac:dyDescent="0.2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430</v>
      </c>
      <c r="AR389" s="261"/>
      <c r="AS389" s="249"/>
      <c r="AT389" s="249"/>
      <c r="AU389" s="249"/>
    </row>
    <row r="390" spans="1:47" outlineLevel="2" x14ac:dyDescent="0.25">
      <c r="A390" s="249"/>
      <c r="B390" s="258"/>
      <c r="C390" s="251">
        <f t="shared" ref="C390:C395" si="81">INT($C$232)+3</f>
        <v>4</v>
      </c>
      <c r="D390" s="274"/>
      <c r="E390" s="331"/>
      <c r="F390" s="331"/>
      <c r="G390" s="274"/>
      <c r="H390" s="279" t="s">
        <v>592</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25">
      <c r="A391" s="249"/>
      <c r="B391" s="258"/>
      <c r="C391" s="251">
        <f t="shared" si="81"/>
        <v>4</v>
      </c>
      <c r="D391" s="274"/>
      <c r="E391" s="331"/>
      <c r="F391" s="331"/>
      <c r="G391" s="274"/>
      <c r="H391" s="279" t="s">
        <v>593</v>
      </c>
      <c r="I391" s="279">
        <v>55</v>
      </c>
      <c r="J391" s="279" t="s">
        <v>594</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25">
      <c r="A392" s="249"/>
      <c r="B392" s="258"/>
      <c r="C392" s="251">
        <f t="shared" si="81"/>
        <v>4</v>
      </c>
      <c r="D392" s="274"/>
      <c r="E392" s="331"/>
      <c r="F392" s="331"/>
      <c r="G392" s="274"/>
      <c r="H392" s="279" t="s">
        <v>595</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25">
      <c r="A393" s="249"/>
      <c r="B393" s="258"/>
      <c r="C393" s="251">
        <f t="shared" si="81"/>
        <v>4</v>
      </c>
      <c r="D393" s="274"/>
      <c r="E393" s="331"/>
      <c r="F393" s="331"/>
      <c r="G393" s="274"/>
      <c r="H393" s="279" t="s">
        <v>596</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25">
      <c r="A394" s="249"/>
      <c r="B394" s="258"/>
      <c r="C394" s="251">
        <f t="shared" si="81"/>
        <v>4</v>
      </c>
      <c r="D394" s="274"/>
      <c r="E394" s="331"/>
      <c r="F394" s="331"/>
      <c r="G394" s="274"/>
      <c r="H394" s="279" t="s">
        <v>597</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25">
      <c r="A395" s="249"/>
      <c r="B395" s="258"/>
      <c r="C395" s="251">
        <f t="shared" si="81"/>
        <v>4</v>
      </c>
      <c r="D395" s="274"/>
      <c r="E395" s="331"/>
      <c r="F395" s="331"/>
      <c r="G395" s="274"/>
      <c r="H395" s="279" t="s">
        <v>598</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2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25">
      <c r="A397" s="249"/>
      <c r="B397" s="258"/>
      <c r="C397" s="251">
        <v>4</v>
      </c>
      <c r="D397" s="274"/>
      <c r="E397" s="331"/>
      <c r="F397" s="331"/>
      <c r="G397" s="274"/>
      <c r="H397" s="279" t="s">
        <v>1091</v>
      </c>
      <c r="I397" s="279"/>
      <c r="J397" s="279"/>
      <c r="K397" s="279"/>
      <c r="L397" s="279" t="s">
        <v>599</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25">
      <c r="A398" s="249"/>
      <c r="B398" s="258"/>
      <c r="C398" s="251"/>
      <c r="D398" s="274"/>
      <c r="E398" s="331"/>
      <c r="F398" s="331"/>
      <c r="G398" s="274"/>
      <c r="H398" s="381"/>
      <c r="I398" s="279" t="s">
        <v>1083</v>
      </c>
      <c r="J398" s="279" t="s">
        <v>1084</v>
      </c>
      <c r="K398" s="747"/>
      <c r="L398" s="295" t="s">
        <v>600</v>
      </c>
      <c r="M398" s="295" t="s">
        <v>1086</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25">
      <c r="A399" s="249"/>
      <c r="B399" s="258"/>
      <c r="C399" s="251">
        <f t="shared" ref="C399:C412" si="82">INT($C$232)+3</f>
        <v>4</v>
      </c>
      <c r="D399" s="274"/>
      <c r="E399" s="331"/>
      <c r="F399" s="331"/>
      <c r="G399" s="274"/>
      <c r="H399" s="281" t="s">
        <v>1085</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25">
      <c r="A400" s="249"/>
      <c r="B400" s="258"/>
      <c r="C400" s="251">
        <f t="shared" si="82"/>
        <v>4</v>
      </c>
      <c r="D400" s="274"/>
      <c r="E400" s="331"/>
      <c r="F400" s="331"/>
      <c r="G400" s="274"/>
      <c r="H400" s="281" t="s">
        <v>572</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25">
      <c r="A401" s="249"/>
      <c r="B401" s="258"/>
      <c r="C401" s="251">
        <f t="shared" si="82"/>
        <v>4</v>
      </c>
      <c r="D401" s="274"/>
      <c r="E401" s="331"/>
      <c r="F401" s="331"/>
      <c r="G401" s="274"/>
      <c r="H401" s="281" t="s">
        <v>573</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25">
      <c r="A402" s="249"/>
      <c r="B402" s="258"/>
      <c r="C402" s="251">
        <f t="shared" si="82"/>
        <v>4</v>
      </c>
      <c r="D402" s="274"/>
      <c r="E402" s="331"/>
      <c r="F402" s="331"/>
      <c r="G402" s="274"/>
      <c r="H402" s="281" t="s">
        <v>558</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25">
      <c r="A403" s="249"/>
      <c r="B403" s="258"/>
      <c r="C403" s="251">
        <f t="shared" si="82"/>
        <v>4</v>
      </c>
      <c r="D403" s="274"/>
      <c r="E403" s="331"/>
      <c r="F403" s="331"/>
      <c r="G403" s="274"/>
      <c r="H403" s="281" t="s">
        <v>559</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25">
      <c r="A404" s="249"/>
      <c r="B404" s="258"/>
      <c r="C404" s="251">
        <f t="shared" si="82"/>
        <v>4</v>
      </c>
      <c r="D404" s="274"/>
      <c r="E404" s="331"/>
      <c r="F404" s="331"/>
      <c r="G404" s="274"/>
      <c r="H404" s="281" t="s">
        <v>560</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25">
      <c r="A405" s="249"/>
      <c r="B405" s="258"/>
      <c r="C405" s="251">
        <f t="shared" si="82"/>
        <v>4</v>
      </c>
      <c r="D405" s="274"/>
      <c r="E405" s="331"/>
      <c r="F405" s="331"/>
      <c r="G405" s="274"/>
      <c r="H405" s="281" t="s">
        <v>561</v>
      </c>
      <c r="I405" s="382" t="b">
        <v>0</v>
      </c>
      <c r="J405" s="296" t="b">
        <v>0</v>
      </c>
      <c r="K405" s="279"/>
      <c r="L405" s="312">
        <f t="shared" si="84"/>
        <v>1</v>
      </c>
      <c r="M405" s="312">
        <f t="shared" si="83"/>
        <v>1</v>
      </c>
      <c r="N405" s="349"/>
      <c r="O405" s="605"/>
      <c r="P405" s="979" t="s">
        <v>949</v>
      </c>
      <c r="Q405" s="979"/>
      <c r="R405" s="979"/>
      <c r="S405" s="979"/>
      <c r="T405" s="979"/>
      <c r="U405" s="979"/>
      <c r="V405" s="979"/>
      <c r="W405" s="979"/>
      <c r="X405" s="979"/>
      <c r="Y405" s="979"/>
      <c r="Z405" s="980"/>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25">
      <c r="A406" s="249"/>
      <c r="B406" s="258"/>
      <c r="C406" s="251">
        <f t="shared" si="82"/>
        <v>4</v>
      </c>
      <c r="D406" s="274"/>
      <c r="E406" s="331"/>
      <c r="F406" s="331"/>
      <c r="G406" s="274"/>
      <c r="H406" s="281" t="s">
        <v>562</v>
      </c>
      <c r="I406" s="382" t="b">
        <v>0</v>
      </c>
      <c r="J406" s="296" t="b">
        <v>0</v>
      </c>
      <c r="K406" s="279"/>
      <c r="L406" s="312">
        <f t="shared" si="84"/>
        <v>1</v>
      </c>
      <c r="M406" s="312">
        <f t="shared" si="83"/>
        <v>1</v>
      </c>
      <c r="N406" s="349"/>
      <c r="O406" s="605"/>
      <c r="P406" s="981"/>
      <c r="Q406" s="981"/>
      <c r="R406" s="981"/>
      <c r="S406" s="981"/>
      <c r="T406" s="981"/>
      <c r="U406" s="981"/>
      <c r="V406" s="981"/>
      <c r="W406" s="981"/>
      <c r="X406" s="981"/>
      <c r="Y406" s="981"/>
      <c r="Z406" s="982"/>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25">
      <c r="A407" s="249"/>
      <c r="B407" s="258"/>
      <c r="C407" s="251">
        <f t="shared" si="82"/>
        <v>4</v>
      </c>
      <c r="D407" s="274"/>
      <c r="E407" s="331"/>
      <c r="F407" s="331"/>
      <c r="G407" s="274"/>
      <c r="H407" s="348"/>
      <c r="I407" s="348"/>
      <c r="J407" s="348"/>
      <c r="K407" s="348"/>
      <c r="L407" s="348"/>
      <c r="M407" s="348"/>
      <c r="N407" s="547"/>
      <c r="O407" s="606"/>
      <c r="P407" s="981"/>
      <c r="Q407" s="981"/>
      <c r="R407" s="981"/>
      <c r="S407" s="981"/>
      <c r="T407" s="981"/>
      <c r="U407" s="981"/>
      <c r="V407" s="981"/>
      <c r="W407" s="981"/>
      <c r="X407" s="981"/>
      <c r="Y407" s="981"/>
      <c r="Z407" s="982"/>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25">
      <c r="A408" s="249"/>
      <c r="B408" s="258"/>
      <c r="C408" s="251">
        <f t="shared" si="82"/>
        <v>4</v>
      </c>
      <c r="D408" s="274"/>
      <c r="E408" s="331"/>
      <c r="F408" s="331"/>
      <c r="G408" s="274"/>
      <c r="H408" s="432" t="s">
        <v>601</v>
      </c>
      <c r="I408" s="432"/>
      <c r="J408" s="432"/>
      <c r="K408" s="432"/>
      <c r="L408" s="432"/>
      <c r="M408" s="432"/>
      <c r="N408" s="432"/>
      <c r="O408" s="604"/>
      <c r="P408" s="981"/>
      <c r="Q408" s="981"/>
      <c r="R408" s="981"/>
      <c r="S408" s="981"/>
      <c r="T408" s="981"/>
      <c r="U408" s="981"/>
      <c r="V408" s="981"/>
      <c r="W408" s="981"/>
      <c r="X408" s="981"/>
      <c r="Y408" s="981"/>
      <c r="Z408" s="982"/>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25">
      <c r="A409" s="249"/>
      <c r="B409" s="258"/>
      <c r="C409" s="251">
        <f t="shared" si="82"/>
        <v>4</v>
      </c>
      <c r="D409" s="274"/>
      <c r="E409" s="331"/>
      <c r="F409" s="331"/>
      <c r="G409" s="274"/>
      <c r="H409" s="349"/>
      <c r="I409" s="383"/>
      <c r="J409" s="383"/>
      <c r="K409" s="384" t="s">
        <v>602</v>
      </c>
      <c r="L409" s="301"/>
      <c r="M409" s="301"/>
      <c r="N409" s="385"/>
      <c r="O409" s="602"/>
      <c r="P409" s="981"/>
      <c r="Q409" s="981"/>
      <c r="R409" s="981"/>
      <c r="S409" s="981"/>
      <c r="T409" s="981"/>
      <c r="U409" s="981"/>
      <c r="V409" s="981"/>
      <c r="W409" s="981"/>
      <c r="X409" s="981"/>
      <c r="Y409" s="981"/>
      <c r="Z409" s="982"/>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25">
      <c r="A410" s="249"/>
      <c r="B410" s="258"/>
      <c r="C410" s="251">
        <f t="shared" si="82"/>
        <v>4</v>
      </c>
      <c r="D410" s="274"/>
      <c r="E410" s="331"/>
      <c r="F410" s="331"/>
      <c r="G410" s="274"/>
      <c r="H410" s="349"/>
      <c r="I410" s="386" t="s">
        <v>580</v>
      </c>
      <c r="J410" s="386" t="s">
        <v>603</v>
      </c>
      <c r="K410" s="387" t="s">
        <v>604</v>
      </c>
      <c r="L410" s="295" t="s">
        <v>605</v>
      </c>
      <c r="M410" s="295" t="s">
        <v>606</v>
      </c>
      <c r="N410" s="388" t="s">
        <v>580</v>
      </c>
      <c r="O410" s="603"/>
      <c r="P410" s="981"/>
      <c r="Q410" s="981"/>
      <c r="R410" s="981"/>
      <c r="S410" s="981"/>
      <c r="T410" s="981"/>
      <c r="U410" s="981"/>
      <c r="V410" s="981"/>
      <c r="W410" s="981"/>
      <c r="X410" s="981"/>
      <c r="Y410" s="981"/>
      <c r="Z410" s="982"/>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25">
      <c r="A411" s="249"/>
      <c r="B411" s="258"/>
      <c r="C411" s="251">
        <f t="shared" si="82"/>
        <v>4</v>
      </c>
      <c r="D411" s="274"/>
      <c r="E411" s="331"/>
      <c r="F411" s="331"/>
      <c r="G411" s="274"/>
      <c r="H411" s="389" t="s">
        <v>461</v>
      </c>
      <c r="I411" s="382" t="b">
        <v>1</v>
      </c>
      <c r="J411" s="382" t="b">
        <v>1</v>
      </c>
      <c r="K411" s="387" t="b">
        <v>0</v>
      </c>
      <c r="L411" s="296" t="b">
        <v>1</v>
      </c>
      <c r="M411" s="296" t="b">
        <v>1</v>
      </c>
      <c r="N411" s="390" t="b">
        <v>1</v>
      </c>
      <c r="O411" s="603"/>
      <c r="P411" s="981"/>
      <c r="Q411" s="981"/>
      <c r="R411" s="981"/>
      <c r="S411" s="981"/>
      <c r="T411" s="981"/>
      <c r="U411" s="981"/>
      <c r="V411" s="981"/>
      <c r="W411" s="981"/>
      <c r="X411" s="981"/>
      <c r="Y411" s="981"/>
      <c r="Z411" s="982"/>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25">
      <c r="A412" s="249"/>
      <c r="B412" s="258"/>
      <c r="C412" s="251">
        <f t="shared" si="82"/>
        <v>4</v>
      </c>
      <c r="D412" s="274"/>
      <c r="E412" s="331"/>
      <c r="F412" s="331"/>
      <c r="G412" s="274"/>
      <c r="H412" s="389" t="s">
        <v>463</v>
      </c>
      <c r="I412" s="382" t="b">
        <v>1</v>
      </c>
      <c r="J412" s="382" t="b">
        <v>1</v>
      </c>
      <c r="K412" s="387" t="b">
        <v>0</v>
      </c>
      <c r="L412" s="296" t="b">
        <v>1</v>
      </c>
      <c r="M412" s="296" t="b">
        <v>1</v>
      </c>
      <c r="N412" s="390" t="b">
        <v>1</v>
      </c>
      <c r="O412" s="603"/>
      <c r="P412" s="983"/>
      <c r="Q412" s="983"/>
      <c r="R412" s="983"/>
      <c r="S412" s="983"/>
      <c r="T412" s="983"/>
      <c r="U412" s="983"/>
      <c r="V412" s="983"/>
      <c r="W412" s="983"/>
      <c r="X412" s="983"/>
      <c r="Y412" s="983"/>
      <c r="Z412" s="984"/>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0999999999999996" customHeight="1" outlineLevel="2" x14ac:dyDescent="0.2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430</v>
      </c>
      <c r="AR413" s="261"/>
      <c r="AS413" s="249"/>
      <c r="AT413" s="249"/>
      <c r="AU413" s="249"/>
    </row>
    <row r="414" spans="1:47" outlineLevel="1" x14ac:dyDescent="0.25">
      <c r="A414" s="249"/>
      <c r="B414" s="258"/>
      <c r="C414" s="251">
        <f>INT($C$232)+1</f>
        <v>2</v>
      </c>
      <c r="D414" s="274"/>
      <c r="E414" s="331"/>
      <c r="F414" s="331"/>
      <c r="G414" s="274"/>
      <c r="H414" s="334" t="s">
        <v>933</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0999999999999996" customHeight="1" outlineLevel="3" x14ac:dyDescent="0.25">
      <c r="A415" s="249"/>
      <c r="B415" s="258"/>
      <c r="C415" s="251">
        <f>INT($C$232)+3.005</f>
        <v>4.0049999999999999</v>
      </c>
      <c r="D415" s="274" t="s">
        <v>426</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25">
      <c r="A416" s="249"/>
      <c r="B416" s="258"/>
      <c r="C416" s="251">
        <f>INT($C$232)+2</f>
        <v>3</v>
      </c>
      <c r="D416" s="274"/>
      <c r="E416" s="331"/>
      <c r="F416" s="331"/>
      <c r="G416" s="274"/>
      <c r="H416" s="344" t="s">
        <v>608</v>
      </c>
      <c r="I416" s="302" t="s">
        <v>609</v>
      </c>
      <c r="J416" s="391"/>
      <c r="K416" s="302" t="s">
        <v>834</v>
      </c>
      <c r="L416" s="302"/>
      <c r="M416" s="302"/>
      <c r="N416" s="302" t="s">
        <v>835</v>
      </c>
      <c r="O416" s="302"/>
      <c r="P416" s="302"/>
      <c r="Q416" s="302"/>
      <c r="R416" s="302" t="s">
        <v>836</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2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837</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2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2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2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2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2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2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2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2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2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2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0999999999999996" customHeight="1" outlineLevel="2" x14ac:dyDescent="0.2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430</v>
      </c>
      <c r="AR428" s="261"/>
      <c r="AS428" s="249"/>
      <c r="AT428" s="249"/>
      <c r="AU428" s="249"/>
    </row>
    <row r="429" spans="1:47" outlineLevel="1" x14ac:dyDescent="0.25">
      <c r="A429" s="249"/>
      <c r="B429" s="258"/>
      <c r="C429" s="251">
        <f>INT($C$232)+1</f>
        <v>2</v>
      </c>
      <c r="D429" s="274"/>
      <c r="E429" s="331"/>
      <c r="F429" s="331"/>
      <c r="G429" s="274"/>
      <c r="H429" s="334" t="s">
        <v>607</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0999999999999996" customHeight="1" outlineLevel="3" x14ac:dyDescent="0.25">
      <c r="A430" s="249"/>
      <c r="B430" s="258"/>
      <c r="C430" s="251">
        <f>INT($C$232)+3.005</f>
        <v>4.0049999999999999</v>
      </c>
      <c r="D430" s="274" t="s">
        <v>426</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25">
      <c r="A431" s="249"/>
      <c r="B431" s="258"/>
      <c r="C431" s="251">
        <f>INT($C$232)+2</f>
        <v>3</v>
      </c>
      <c r="D431" s="274"/>
      <c r="E431" s="331"/>
      <c r="F431" s="331"/>
      <c r="G431" s="274"/>
      <c r="H431" s="344" t="s">
        <v>608</v>
      </c>
      <c r="I431" s="302" t="s">
        <v>610</v>
      </c>
      <c r="J431" s="391"/>
      <c r="K431" s="392">
        <f>COUNTA($H432:$H$462)</f>
        <v>30</v>
      </c>
      <c r="L431" s="392">
        <f>COUNTA($I$432:$I$462)/K431</f>
        <v>1</v>
      </c>
      <c r="M431" s="282">
        <v>-9</v>
      </c>
      <c r="N431" s="302" t="s">
        <v>611</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25">
      <c r="A432" s="249"/>
      <c r="B432" s="258"/>
      <c r="C432" s="251">
        <f t="shared" ref="C432:C452" si="90">INT($C$232)+3</f>
        <v>4</v>
      </c>
      <c r="D432" s="274"/>
      <c r="E432" s="331"/>
      <c r="F432" s="331"/>
      <c r="G432" s="274"/>
      <c r="H432" s="295" t="str">
        <f t="shared" ref="H432:H441" si="91">H$251</f>
        <v>Aut</v>
      </c>
      <c r="I432" s="301" t="s">
        <v>844</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2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2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2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2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2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2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2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2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2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25">
      <c r="A442" s="249"/>
      <c r="B442" s="258"/>
      <c r="C442" s="251">
        <f t="shared" si="90"/>
        <v>4</v>
      </c>
      <c r="D442" s="274"/>
      <c r="E442" s="331"/>
      <c r="F442" s="331"/>
      <c r="G442" s="274"/>
      <c r="H442" s="295" t="str">
        <f>H$252</f>
        <v>Win</v>
      </c>
      <c r="I442" s="301" t="s">
        <v>844</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2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2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2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2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2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2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2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2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2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25">
      <c r="A452" s="249"/>
      <c r="B452" s="258"/>
      <c r="C452" s="251">
        <f t="shared" si="90"/>
        <v>4</v>
      </c>
      <c r="D452" s="274"/>
      <c r="E452" s="331"/>
      <c r="F452" s="331"/>
      <c r="G452" s="274"/>
      <c r="H452" s="295" t="str">
        <f t="shared" ref="H452:H461" si="95">H$253</f>
        <v>Spr</v>
      </c>
      <c r="I452" s="301" t="s">
        <v>844</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2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2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2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2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2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2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2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2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2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0999999999999996" customHeight="1" outlineLevel="2" x14ac:dyDescent="0.2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430</v>
      </c>
      <c r="AR462" s="261"/>
      <c r="AS462" s="249"/>
      <c r="AT462" s="249"/>
      <c r="AU462" s="249"/>
    </row>
    <row r="463" spans="1:47" outlineLevel="2" x14ac:dyDescent="0.25">
      <c r="A463" s="249"/>
      <c r="B463" s="258"/>
      <c r="C463" s="251">
        <f>INT($C$232)+2</f>
        <v>3</v>
      </c>
      <c r="D463" s="274"/>
      <c r="E463" s="331"/>
      <c r="F463" s="331"/>
      <c r="G463" s="274"/>
      <c r="H463" s="344" t="s">
        <v>608</v>
      </c>
      <c r="I463" s="302" t="s">
        <v>612</v>
      </c>
      <c r="J463" s="302"/>
      <c r="K463" s="394">
        <f>COUNTA($H464:$H$476)</f>
        <v>3</v>
      </c>
      <c r="L463" s="392">
        <f>COUNTA($I$464:$I$476)/K463</f>
        <v>4</v>
      </c>
      <c r="M463" s="366"/>
      <c r="N463" s="279"/>
      <c r="O463" s="302" t="s">
        <v>613</v>
      </c>
      <c r="P463" s="302"/>
      <c r="Q463" s="302"/>
      <c r="R463" s="302" t="s">
        <v>614</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25">
      <c r="A464" s="249"/>
      <c r="B464" s="258"/>
      <c r="C464" s="251">
        <f t="shared" ref="C464:C475" si="97">INT($C$232)+3</f>
        <v>4</v>
      </c>
      <c r="D464" s="274"/>
      <c r="E464" s="331"/>
      <c r="F464" s="331"/>
      <c r="G464" s="274"/>
      <c r="H464" s="295" t="str">
        <f>H$251</f>
        <v>Aut</v>
      </c>
      <c r="I464" s="301" t="s">
        <v>615</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2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2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2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2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2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2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2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2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2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2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2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0999999999999996" customHeight="1" outlineLevel="2" x14ac:dyDescent="0.2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430</v>
      </c>
      <c r="AR476" s="261"/>
      <c r="AS476" s="249"/>
      <c r="AT476" s="249"/>
      <c r="AU476" s="249"/>
    </row>
    <row r="477" spans="1:47" outlineLevel="2" x14ac:dyDescent="0.25">
      <c r="A477" s="249"/>
      <c r="B477" s="258"/>
      <c r="C477" s="251">
        <f>INT($C$232)+2</f>
        <v>3</v>
      </c>
      <c r="D477" s="274"/>
      <c r="E477" s="331"/>
      <c r="F477" s="331"/>
      <c r="G477" s="274"/>
      <c r="H477" s="344" t="s">
        <v>608</v>
      </c>
      <c r="I477" s="302" t="s">
        <v>616</v>
      </c>
      <c r="J477" s="302"/>
      <c r="K477" s="394"/>
      <c r="L477" s="392">
        <f>COUNTA($I478:$I$490)/COUNTA($H478:$H$490)</f>
        <v>4</v>
      </c>
      <c r="M477" s="279"/>
      <c r="N477" s="302" t="s">
        <v>617</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25">
      <c r="A478" s="249"/>
      <c r="B478" s="258"/>
      <c r="C478" s="251">
        <f t="shared" ref="C478:C489" si="102">INT($C$232)+3</f>
        <v>4</v>
      </c>
      <c r="D478" s="274"/>
      <c r="E478" s="331"/>
      <c r="F478" s="331"/>
      <c r="G478" s="274"/>
      <c r="H478" s="295" t="str">
        <f>H$251</f>
        <v>Aut</v>
      </c>
      <c r="I478" s="301" t="s">
        <v>615</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25">
      <c r="A479" s="249"/>
      <c r="B479" s="258"/>
      <c r="C479" s="251">
        <f t="shared" si="102"/>
        <v>4</v>
      </c>
      <c r="D479" s="274"/>
      <c r="E479" s="331"/>
      <c r="F479" s="331"/>
      <c r="G479" s="274"/>
      <c r="H479" s="295"/>
      <c r="I479" s="301" t="s">
        <v>618</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25">
      <c r="A480" s="249"/>
      <c r="B480" s="258"/>
      <c r="C480" s="251">
        <f t="shared" si="102"/>
        <v>4</v>
      </c>
      <c r="D480" s="274"/>
      <c r="E480" s="331"/>
      <c r="F480" s="331"/>
      <c r="G480" s="274"/>
      <c r="H480" s="295"/>
      <c r="I480" s="301" t="s">
        <v>619</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25">
      <c r="A481" s="249"/>
      <c r="B481" s="258"/>
      <c r="C481" s="251">
        <f t="shared" si="102"/>
        <v>4</v>
      </c>
      <c r="D481" s="274"/>
      <c r="E481" s="331"/>
      <c r="F481" s="331"/>
      <c r="G481" s="274"/>
      <c r="H481" s="295"/>
      <c r="I481" s="301" t="s">
        <v>620</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25">
      <c r="A482" s="249"/>
      <c r="B482" s="258"/>
      <c r="C482" s="251">
        <f t="shared" si="102"/>
        <v>4</v>
      </c>
      <c r="D482" s="274"/>
      <c r="E482" s="331"/>
      <c r="F482" s="331"/>
      <c r="G482" s="274"/>
      <c r="H482" s="295" t="str">
        <f>H$252</f>
        <v>Win</v>
      </c>
      <c r="I482" s="301" t="s">
        <v>615</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25">
      <c r="A483" s="249"/>
      <c r="B483" s="258"/>
      <c r="C483" s="251">
        <f t="shared" si="102"/>
        <v>4</v>
      </c>
      <c r="D483" s="274"/>
      <c r="E483" s="331"/>
      <c r="F483" s="331"/>
      <c r="G483" s="274"/>
      <c r="H483" s="295"/>
      <c r="I483" s="301" t="s">
        <v>618</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25">
      <c r="A484" s="249"/>
      <c r="B484" s="258"/>
      <c r="C484" s="251">
        <f t="shared" si="102"/>
        <v>4</v>
      </c>
      <c r="D484" s="274"/>
      <c r="E484" s="331"/>
      <c r="F484" s="331"/>
      <c r="G484" s="274"/>
      <c r="H484" s="295"/>
      <c r="I484" s="301" t="s">
        <v>619</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25">
      <c r="A485" s="249"/>
      <c r="B485" s="258"/>
      <c r="C485" s="251">
        <f t="shared" si="102"/>
        <v>4</v>
      </c>
      <c r="D485" s="274"/>
      <c r="E485" s="331"/>
      <c r="F485" s="331"/>
      <c r="G485" s="274"/>
      <c r="H485" s="295"/>
      <c r="I485" s="301" t="s">
        <v>620</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25">
      <c r="A486" s="249"/>
      <c r="B486" s="258"/>
      <c r="C486" s="251">
        <f t="shared" si="102"/>
        <v>4</v>
      </c>
      <c r="D486" s="274"/>
      <c r="E486" s="331"/>
      <c r="F486" s="331"/>
      <c r="G486" s="274"/>
      <c r="H486" s="295" t="str">
        <f>H$253</f>
        <v>Spr</v>
      </c>
      <c r="I486" s="301" t="s">
        <v>615</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25">
      <c r="A487" s="249"/>
      <c r="B487" s="258"/>
      <c r="C487" s="251">
        <f t="shared" si="102"/>
        <v>4</v>
      </c>
      <c r="D487" s="274"/>
      <c r="E487" s="331"/>
      <c r="F487" s="331"/>
      <c r="G487" s="274"/>
      <c r="H487" s="295"/>
      <c r="I487" s="301" t="s">
        <v>618</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25">
      <c r="A488" s="249"/>
      <c r="B488" s="258"/>
      <c r="C488" s="251">
        <f t="shared" si="102"/>
        <v>4</v>
      </c>
      <c r="D488" s="274"/>
      <c r="E488" s="331"/>
      <c r="F488" s="331"/>
      <c r="G488" s="274"/>
      <c r="H488" s="295"/>
      <c r="I488" s="301" t="s">
        <v>619</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25">
      <c r="A489" s="249"/>
      <c r="B489" s="258"/>
      <c r="C489" s="251">
        <f t="shared" si="102"/>
        <v>4</v>
      </c>
      <c r="D489" s="274"/>
      <c r="E489" s="331"/>
      <c r="F489" s="331"/>
      <c r="G489" s="274"/>
      <c r="H489" s="295"/>
      <c r="I489" s="301" t="s">
        <v>620</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0999999999999996" customHeight="1" outlineLevel="2" x14ac:dyDescent="0.2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430</v>
      </c>
      <c r="AR490" s="261"/>
      <c r="AS490" s="249"/>
      <c r="AT490" s="249"/>
      <c r="AU490" s="249"/>
    </row>
    <row r="491" spans="1:47" outlineLevel="2" x14ac:dyDescent="0.25">
      <c r="A491" s="249"/>
      <c r="B491" s="258"/>
      <c r="C491" s="251">
        <f>INT($C$232)+2</f>
        <v>3</v>
      </c>
      <c r="D491" s="274"/>
      <c r="E491" s="331"/>
      <c r="F491" s="331"/>
      <c r="G491" s="274"/>
      <c r="H491" s="344" t="s">
        <v>608</v>
      </c>
      <c r="I491" s="344" t="s">
        <v>921</v>
      </c>
      <c r="J491" s="302" t="s">
        <v>936</v>
      </c>
      <c r="K491" s="302"/>
      <c r="L491" s="392">
        <f>COUNTA($J492:$J$612)/COUNTA($I492:$I$612)</f>
        <v>8</v>
      </c>
      <c r="M491" s="279"/>
      <c r="N491" s="302" t="s">
        <v>617</v>
      </c>
      <c r="O491" s="302"/>
      <c r="P491" s="302"/>
      <c r="Q491" s="302"/>
      <c r="R491" s="593" t="s">
        <v>934</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25">
      <c r="A492" s="249"/>
      <c r="B492" s="258"/>
      <c r="C492" s="251">
        <f t="shared" ref="C492:C533" si="106">INT($C$232)+3</f>
        <v>4</v>
      </c>
      <c r="D492" s="274"/>
      <c r="E492" s="331"/>
      <c r="F492" s="331"/>
      <c r="G492" s="274"/>
      <c r="H492" s="295" t="str">
        <f>H$251</f>
        <v>Aut</v>
      </c>
      <c r="I492" s="295">
        <v>0</v>
      </c>
      <c r="J492" s="301" t="s">
        <v>922</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25">
      <c r="A493" s="249"/>
      <c r="B493" s="258"/>
      <c r="C493" s="251">
        <f t="shared" si="106"/>
        <v>4</v>
      </c>
      <c r="D493" s="274"/>
      <c r="E493" s="331"/>
      <c r="F493" s="331"/>
      <c r="G493" s="274"/>
      <c r="H493" s="279"/>
      <c r="I493" s="295"/>
      <c r="J493" s="301" t="s">
        <v>923</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25">
      <c r="A494" s="249"/>
      <c r="B494" s="258"/>
      <c r="C494" s="251">
        <f t="shared" si="106"/>
        <v>4</v>
      </c>
      <c r="D494" s="274"/>
      <c r="E494" s="331"/>
      <c r="F494" s="331"/>
      <c r="G494" s="274"/>
      <c r="H494" s="279"/>
      <c r="I494" s="295"/>
      <c r="J494" s="301" t="s">
        <v>151</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25">
      <c r="A495" s="249"/>
      <c r="B495" s="258"/>
      <c r="C495" s="251">
        <f t="shared" si="106"/>
        <v>4</v>
      </c>
      <c r="D495" s="274"/>
      <c r="E495" s="331"/>
      <c r="F495" s="331"/>
      <c r="G495" s="274"/>
      <c r="H495" s="279"/>
      <c r="I495" s="295"/>
      <c r="J495" s="301" t="s">
        <v>621</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25">
      <c r="A496" s="249"/>
      <c r="B496" s="258"/>
      <c r="C496" s="251">
        <f t="shared" si="106"/>
        <v>4</v>
      </c>
      <c r="D496" s="274"/>
      <c r="E496" s="331"/>
      <c r="F496" s="331"/>
      <c r="G496" s="274"/>
      <c r="H496" s="279"/>
      <c r="I496" s="295"/>
      <c r="J496" s="301" t="s">
        <v>622</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25">
      <c r="A497" s="249"/>
      <c r="B497" s="258"/>
      <c r="C497" s="251">
        <f t="shared" si="106"/>
        <v>4</v>
      </c>
      <c r="D497" s="274"/>
      <c r="E497" s="331"/>
      <c r="F497" s="331"/>
      <c r="G497" s="274"/>
      <c r="H497" s="279"/>
      <c r="I497" s="295"/>
      <c r="J497" s="301" t="s">
        <v>623</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25">
      <c r="A498" s="249"/>
      <c r="B498" s="258"/>
      <c r="C498" s="251">
        <f t="shared" si="106"/>
        <v>4</v>
      </c>
      <c r="D498" s="274"/>
      <c r="E498" s="331"/>
      <c r="F498" s="331"/>
      <c r="G498" s="274"/>
      <c r="H498" s="279"/>
      <c r="I498" s="295"/>
      <c r="J498" s="301" t="s">
        <v>624</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25">
      <c r="A499" s="249"/>
      <c r="B499" s="258"/>
      <c r="C499" s="251">
        <f t="shared" si="106"/>
        <v>4</v>
      </c>
      <c r="D499" s="274"/>
      <c r="E499" s="331"/>
      <c r="F499" s="331"/>
      <c r="G499" s="274"/>
      <c r="H499" s="279"/>
      <c r="I499" s="295"/>
      <c r="J499" s="301" t="s">
        <v>597</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25">
      <c r="A500" s="249"/>
      <c r="B500" s="258"/>
      <c r="C500" s="251">
        <f t="shared" si="106"/>
        <v>4</v>
      </c>
      <c r="D500" s="274"/>
      <c r="E500" s="331"/>
      <c r="F500" s="331"/>
      <c r="G500" s="274"/>
      <c r="H500" s="295"/>
      <c r="I500" s="295">
        <v>1</v>
      </c>
      <c r="J500" s="301" t="s">
        <v>922</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25">
      <c r="A501" s="249"/>
      <c r="B501" s="258"/>
      <c r="C501" s="251">
        <f t="shared" si="106"/>
        <v>4</v>
      </c>
      <c r="D501" s="274"/>
      <c r="E501" s="331"/>
      <c r="F501" s="331"/>
      <c r="G501" s="274"/>
      <c r="H501" s="279"/>
      <c r="I501" s="295"/>
      <c r="J501" s="301" t="s">
        <v>923</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25">
      <c r="A502" s="249"/>
      <c r="B502" s="258"/>
      <c r="C502" s="251">
        <f t="shared" si="106"/>
        <v>4</v>
      </c>
      <c r="D502" s="274"/>
      <c r="E502" s="331"/>
      <c r="F502" s="331"/>
      <c r="G502" s="274"/>
      <c r="H502" s="279"/>
      <c r="I502" s="295"/>
      <c r="J502" s="301" t="s">
        <v>151</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25">
      <c r="A503" s="249"/>
      <c r="B503" s="258"/>
      <c r="C503" s="251">
        <f t="shared" si="106"/>
        <v>4</v>
      </c>
      <c r="D503" s="274"/>
      <c r="E503" s="331"/>
      <c r="F503" s="331"/>
      <c r="G503" s="274"/>
      <c r="H503" s="279"/>
      <c r="I503" s="295"/>
      <c r="J503" s="301" t="s">
        <v>621</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25">
      <c r="A504" s="249"/>
      <c r="B504" s="258"/>
      <c r="C504" s="251">
        <f t="shared" si="106"/>
        <v>4</v>
      </c>
      <c r="D504" s="274"/>
      <c r="E504" s="331"/>
      <c r="F504" s="331"/>
      <c r="G504" s="274"/>
      <c r="H504" s="279"/>
      <c r="I504" s="295"/>
      <c r="J504" s="301" t="s">
        <v>622</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25">
      <c r="A505" s="249"/>
      <c r="B505" s="258"/>
      <c r="C505" s="251">
        <f t="shared" si="106"/>
        <v>4</v>
      </c>
      <c r="D505" s="274"/>
      <c r="E505" s="331"/>
      <c r="F505" s="331"/>
      <c r="G505" s="274"/>
      <c r="H505" s="279"/>
      <c r="I505" s="295"/>
      <c r="J505" s="301" t="s">
        <v>623</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25">
      <c r="A506" s="249"/>
      <c r="B506" s="258"/>
      <c r="C506" s="251">
        <f t="shared" si="106"/>
        <v>4</v>
      </c>
      <c r="D506" s="274"/>
      <c r="E506" s="331"/>
      <c r="F506" s="331"/>
      <c r="G506" s="274"/>
      <c r="H506" s="279"/>
      <c r="I506" s="295"/>
      <c r="J506" s="301" t="s">
        <v>624</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25">
      <c r="A507" s="249"/>
      <c r="B507" s="258"/>
      <c r="C507" s="251">
        <f t="shared" si="106"/>
        <v>4</v>
      </c>
      <c r="D507" s="274"/>
      <c r="E507" s="331"/>
      <c r="F507" s="331"/>
      <c r="G507" s="274"/>
      <c r="H507" s="279"/>
      <c r="I507" s="295"/>
      <c r="J507" s="301" t="s">
        <v>597</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25">
      <c r="A508" s="249"/>
      <c r="B508" s="258"/>
      <c r="C508" s="251">
        <f t="shared" si="106"/>
        <v>4</v>
      </c>
      <c r="D508" s="274"/>
      <c r="E508" s="331"/>
      <c r="F508" s="331"/>
      <c r="G508" s="274"/>
      <c r="H508" s="295"/>
      <c r="I508" s="295">
        <v>2</v>
      </c>
      <c r="J508" s="301" t="s">
        <v>922</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25">
      <c r="A509" s="249"/>
      <c r="B509" s="258"/>
      <c r="C509" s="251">
        <f t="shared" si="106"/>
        <v>4</v>
      </c>
      <c r="D509" s="274"/>
      <c r="E509" s="331"/>
      <c r="F509" s="331"/>
      <c r="G509" s="274"/>
      <c r="H509" s="279"/>
      <c r="I509" s="295"/>
      <c r="J509" s="301" t="s">
        <v>923</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25">
      <c r="A510" s="249"/>
      <c r="B510" s="258"/>
      <c r="C510" s="251">
        <f t="shared" si="106"/>
        <v>4</v>
      </c>
      <c r="D510" s="274"/>
      <c r="E510" s="331"/>
      <c r="F510" s="331"/>
      <c r="G510" s="274"/>
      <c r="H510" s="279"/>
      <c r="I510" s="295"/>
      <c r="J510" s="301" t="s">
        <v>151</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25">
      <c r="A511" s="249"/>
      <c r="B511" s="258"/>
      <c r="C511" s="251">
        <f t="shared" si="106"/>
        <v>4</v>
      </c>
      <c r="D511" s="274"/>
      <c r="E511" s="331"/>
      <c r="F511" s="331"/>
      <c r="G511" s="274"/>
      <c r="H511" s="279"/>
      <c r="I511" s="295"/>
      <c r="J511" s="301" t="s">
        <v>621</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25">
      <c r="A512" s="249"/>
      <c r="B512" s="258"/>
      <c r="C512" s="251">
        <f t="shared" si="106"/>
        <v>4</v>
      </c>
      <c r="D512" s="274"/>
      <c r="E512" s="331"/>
      <c r="F512" s="331"/>
      <c r="G512" s="274"/>
      <c r="H512" s="279"/>
      <c r="I512" s="295"/>
      <c r="J512" s="301" t="s">
        <v>622</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25">
      <c r="A513" s="249"/>
      <c r="B513" s="258"/>
      <c r="C513" s="251">
        <f t="shared" si="106"/>
        <v>4</v>
      </c>
      <c r="D513" s="274"/>
      <c r="E513" s="331"/>
      <c r="F513" s="331"/>
      <c r="G513" s="274"/>
      <c r="H513" s="279"/>
      <c r="I513" s="295"/>
      <c r="J513" s="301" t="s">
        <v>623</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25">
      <c r="A514" s="249"/>
      <c r="B514" s="258"/>
      <c r="C514" s="251">
        <f t="shared" si="106"/>
        <v>4</v>
      </c>
      <c r="D514" s="274"/>
      <c r="E514" s="331"/>
      <c r="F514" s="331"/>
      <c r="G514" s="274"/>
      <c r="H514" s="279"/>
      <c r="I514" s="295"/>
      <c r="J514" s="301" t="s">
        <v>624</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25">
      <c r="A515" s="249"/>
      <c r="B515" s="258"/>
      <c r="C515" s="251">
        <f t="shared" si="106"/>
        <v>4</v>
      </c>
      <c r="D515" s="274"/>
      <c r="E515" s="331"/>
      <c r="F515" s="331"/>
      <c r="G515" s="274"/>
      <c r="H515" s="279"/>
      <c r="I515" s="295"/>
      <c r="J515" s="301" t="s">
        <v>597</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25">
      <c r="A516" s="249"/>
      <c r="B516" s="258"/>
      <c r="C516" s="251">
        <f t="shared" si="106"/>
        <v>4</v>
      </c>
      <c r="D516" s="274"/>
      <c r="E516" s="331"/>
      <c r="F516" s="331"/>
      <c r="G516" s="274"/>
      <c r="H516" s="295"/>
      <c r="I516" s="295">
        <v>3</v>
      </c>
      <c r="J516" s="301" t="s">
        <v>922</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25">
      <c r="A517" s="249"/>
      <c r="B517" s="258"/>
      <c r="C517" s="251">
        <f t="shared" si="106"/>
        <v>4</v>
      </c>
      <c r="D517" s="274"/>
      <c r="E517" s="331"/>
      <c r="F517" s="331"/>
      <c r="G517" s="274"/>
      <c r="H517" s="279"/>
      <c r="I517" s="295"/>
      <c r="J517" s="301" t="s">
        <v>923</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25">
      <c r="A518" s="249"/>
      <c r="B518" s="258"/>
      <c r="C518" s="251">
        <f t="shared" si="106"/>
        <v>4</v>
      </c>
      <c r="D518" s="274"/>
      <c r="E518" s="331"/>
      <c r="F518" s="331"/>
      <c r="G518" s="274"/>
      <c r="H518" s="279"/>
      <c r="I518" s="295"/>
      <c r="J518" s="301" t="s">
        <v>151</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25">
      <c r="A519" s="249"/>
      <c r="B519" s="258"/>
      <c r="C519" s="251">
        <f t="shared" si="106"/>
        <v>4</v>
      </c>
      <c r="D519" s="274"/>
      <c r="E519" s="331"/>
      <c r="F519" s="331"/>
      <c r="G519" s="274"/>
      <c r="H519" s="279"/>
      <c r="I519" s="295"/>
      <c r="J519" s="301" t="s">
        <v>621</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25">
      <c r="A520" s="249"/>
      <c r="B520" s="258"/>
      <c r="C520" s="251">
        <f t="shared" si="106"/>
        <v>4</v>
      </c>
      <c r="D520" s="274"/>
      <c r="E520" s="331"/>
      <c r="F520" s="331"/>
      <c r="G520" s="274"/>
      <c r="H520" s="279"/>
      <c r="I520" s="295"/>
      <c r="J520" s="301" t="s">
        <v>622</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25">
      <c r="A521" s="249"/>
      <c r="B521" s="258"/>
      <c r="C521" s="251">
        <f t="shared" si="106"/>
        <v>4</v>
      </c>
      <c r="D521" s="274"/>
      <c r="E521" s="331"/>
      <c r="F521" s="331"/>
      <c r="G521" s="274"/>
      <c r="H521" s="279"/>
      <c r="I521" s="295"/>
      <c r="J521" s="301" t="s">
        <v>623</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25">
      <c r="A522" s="249"/>
      <c r="B522" s="258"/>
      <c r="C522" s="251">
        <f t="shared" si="106"/>
        <v>4</v>
      </c>
      <c r="D522" s="274"/>
      <c r="E522" s="331"/>
      <c r="F522" s="331"/>
      <c r="G522" s="274"/>
      <c r="H522" s="279"/>
      <c r="I522" s="295"/>
      <c r="J522" s="301" t="s">
        <v>624</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25">
      <c r="A523" s="249"/>
      <c r="B523" s="258"/>
      <c r="C523" s="251">
        <f t="shared" si="106"/>
        <v>4</v>
      </c>
      <c r="D523" s="274"/>
      <c r="E523" s="331"/>
      <c r="F523" s="331"/>
      <c r="G523" s="274"/>
      <c r="H523" s="279"/>
      <c r="I523" s="295"/>
      <c r="J523" s="301" t="s">
        <v>597</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25">
      <c r="A524" s="249"/>
      <c r="B524" s="258"/>
      <c r="C524" s="251">
        <f t="shared" si="106"/>
        <v>4</v>
      </c>
      <c r="D524" s="274"/>
      <c r="E524" s="331"/>
      <c r="F524" s="331"/>
      <c r="G524" s="274"/>
      <c r="H524" s="295"/>
      <c r="I524" s="295">
        <v>4</v>
      </c>
      <c r="J524" s="301" t="s">
        <v>922</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25">
      <c r="A525" s="249"/>
      <c r="B525" s="258"/>
      <c r="C525" s="251">
        <f t="shared" si="106"/>
        <v>4</v>
      </c>
      <c r="D525" s="274"/>
      <c r="E525" s="331"/>
      <c r="F525" s="331"/>
      <c r="G525" s="274"/>
      <c r="H525" s="279"/>
      <c r="I525" s="295"/>
      <c r="J525" s="301" t="s">
        <v>923</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25">
      <c r="A526" s="249"/>
      <c r="B526" s="258"/>
      <c r="C526" s="251">
        <f t="shared" si="106"/>
        <v>4</v>
      </c>
      <c r="D526" s="274"/>
      <c r="E526" s="331"/>
      <c r="F526" s="331"/>
      <c r="G526" s="274"/>
      <c r="H526" s="279"/>
      <c r="I526" s="295"/>
      <c r="J526" s="301" t="s">
        <v>151</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25">
      <c r="A527" s="249"/>
      <c r="B527" s="258"/>
      <c r="C527" s="251">
        <f t="shared" si="106"/>
        <v>4</v>
      </c>
      <c r="D527" s="274"/>
      <c r="E527" s="331"/>
      <c r="F527" s="331"/>
      <c r="G527" s="274"/>
      <c r="H527" s="279"/>
      <c r="I527" s="295"/>
      <c r="J527" s="301" t="s">
        <v>621</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25">
      <c r="A528" s="249"/>
      <c r="B528" s="258"/>
      <c r="C528" s="251">
        <f t="shared" si="106"/>
        <v>4</v>
      </c>
      <c r="D528" s="274"/>
      <c r="E528" s="331"/>
      <c r="F528" s="331"/>
      <c r="G528" s="274"/>
      <c r="H528" s="279"/>
      <c r="I528" s="295"/>
      <c r="J528" s="301" t="s">
        <v>622</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25">
      <c r="A529" s="249"/>
      <c r="B529" s="258"/>
      <c r="C529" s="251">
        <f t="shared" si="106"/>
        <v>4</v>
      </c>
      <c r="D529" s="274"/>
      <c r="E529" s="331"/>
      <c r="F529" s="331"/>
      <c r="G529" s="274"/>
      <c r="H529" s="279"/>
      <c r="I529" s="295"/>
      <c r="J529" s="301" t="s">
        <v>623</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25">
      <c r="A530" s="249"/>
      <c r="B530" s="258"/>
      <c r="C530" s="251">
        <f t="shared" si="106"/>
        <v>4</v>
      </c>
      <c r="D530" s="274"/>
      <c r="E530" s="331"/>
      <c r="F530" s="331"/>
      <c r="G530" s="274"/>
      <c r="H530" s="279"/>
      <c r="I530" s="295"/>
      <c r="J530" s="301" t="s">
        <v>624</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25">
      <c r="A531" s="249"/>
      <c r="B531" s="258"/>
      <c r="C531" s="251">
        <f t="shared" si="106"/>
        <v>4</v>
      </c>
      <c r="D531" s="274"/>
      <c r="E531" s="331"/>
      <c r="F531" s="331"/>
      <c r="G531" s="274"/>
      <c r="H531" s="279"/>
      <c r="I531" s="295"/>
      <c r="J531" s="301" t="s">
        <v>597</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25">
      <c r="A532" s="249"/>
      <c r="B532" s="258"/>
      <c r="C532" s="251">
        <f>INT($C$232)+4</f>
        <v>5</v>
      </c>
      <c r="D532" s="274"/>
      <c r="E532" s="331"/>
      <c r="F532" s="331"/>
      <c r="G532" s="274"/>
      <c r="H532" s="295" t="str">
        <f>H$252</f>
        <v>Win</v>
      </c>
      <c r="I532" s="295">
        <v>0</v>
      </c>
      <c r="J532" s="301" t="s">
        <v>615</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25">
      <c r="A533" s="249"/>
      <c r="B533" s="258"/>
      <c r="C533" s="251">
        <f t="shared" si="106"/>
        <v>4</v>
      </c>
      <c r="D533" s="274"/>
      <c r="E533" s="331"/>
      <c r="F533" s="331"/>
      <c r="G533" s="274"/>
      <c r="H533" s="279"/>
      <c r="I533" s="295"/>
      <c r="J533" s="301" t="s">
        <v>923</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25">
      <c r="A534" s="249"/>
      <c r="B534" s="258"/>
      <c r="C534" s="251">
        <f t="shared" ref="C534:C606" si="141">INT($C$232)+4</f>
        <v>5</v>
      </c>
      <c r="D534" s="274"/>
      <c r="E534" s="331"/>
      <c r="F534" s="331"/>
      <c r="G534" s="274"/>
      <c r="H534" s="279"/>
      <c r="I534" s="295"/>
      <c r="J534" s="301" t="s">
        <v>151</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25">
      <c r="A535" s="249"/>
      <c r="B535" s="258"/>
      <c r="C535" s="251">
        <f t="shared" si="141"/>
        <v>5</v>
      </c>
      <c r="D535" s="274"/>
      <c r="E535" s="331"/>
      <c r="F535" s="331"/>
      <c r="G535" s="274"/>
      <c r="H535" s="279"/>
      <c r="I535" s="295"/>
      <c r="J535" s="301" t="s">
        <v>621</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25">
      <c r="A536" s="249"/>
      <c r="B536" s="258"/>
      <c r="C536" s="251">
        <f t="shared" si="141"/>
        <v>5</v>
      </c>
      <c r="D536" s="274"/>
      <c r="E536" s="331"/>
      <c r="F536" s="331"/>
      <c r="G536" s="274"/>
      <c r="H536" s="279"/>
      <c r="I536" s="295"/>
      <c r="J536" s="301" t="s">
        <v>622</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25">
      <c r="A537" s="249"/>
      <c r="B537" s="258"/>
      <c r="C537" s="251">
        <f t="shared" si="141"/>
        <v>5</v>
      </c>
      <c r="D537" s="274"/>
      <c r="E537" s="331"/>
      <c r="F537" s="331"/>
      <c r="G537" s="274"/>
      <c r="H537" s="279"/>
      <c r="I537" s="295"/>
      <c r="J537" s="301" t="s">
        <v>623</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25">
      <c r="A538" s="249"/>
      <c r="B538" s="258"/>
      <c r="C538" s="251">
        <f t="shared" si="141"/>
        <v>5</v>
      </c>
      <c r="D538" s="274"/>
      <c r="E538" s="331"/>
      <c r="F538" s="331"/>
      <c r="G538" s="274"/>
      <c r="H538" s="279"/>
      <c r="I538" s="295"/>
      <c r="J538" s="301" t="s">
        <v>624</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25">
      <c r="A539" s="249"/>
      <c r="B539" s="258"/>
      <c r="C539" s="251">
        <f t="shared" si="141"/>
        <v>5</v>
      </c>
      <c r="D539" s="274"/>
      <c r="E539" s="331"/>
      <c r="F539" s="331"/>
      <c r="G539" s="274"/>
      <c r="H539" s="279"/>
      <c r="I539" s="295"/>
      <c r="J539" s="301" t="s">
        <v>597</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25">
      <c r="A540" s="249"/>
      <c r="B540" s="258"/>
      <c r="C540" s="251">
        <f t="shared" si="141"/>
        <v>5</v>
      </c>
      <c r="D540" s="274"/>
      <c r="E540" s="331"/>
      <c r="F540" s="331"/>
      <c r="G540" s="274"/>
      <c r="H540" s="295"/>
      <c r="I540" s="295">
        <v>1</v>
      </c>
      <c r="J540" s="301" t="s">
        <v>615</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25">
      <c r="A541" s="249"/>
      <c r="B541" s="258"/>
      <c r="C541" s="251">
        <f t="shared" ref="C541" si="145">INT($C$232)+3</f>
        <v>4</v>
      </c>
      <c r="D541" s="274"/>
      <c r="E541" s="331"/>
      <c r="F541" s="331"/>
      <c r="G541" s="274"/>
      <c r="H541" s="279"/>
      <c r="I541" s="295"/>
      <c r="J541" s="301" t="s">
        <v>923</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25">
      <c r="A542" s="249"/>
      <c r="B542" s="258"/>
      <c r="C542" s="251">
        <f t="shared" si="141"/>
        <v>5</v>
      </c>
      <c r="D542" s="274"/>
      <c r="E542" s="331"/>
      <c r="F542" s="331"/>
      <c r="G542" s="274"/>
      <c r="H542" s="279"/>
      <c r="I542" s="295"/>
      <c r="J542" s="301" t="s">
        <v>151</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25">
      <c r="A543" s="249"/>
      <c r="B543" s="258"/>
      <c r="C543" s="251">
        <f t="shared" si="141"/>
        <v>5</v>
      </c>
      <c r="D543" s="274"/>
      <c r="E543" s="331"/>
      <c r="F543" s="331"/>
      <c r="G543" s="274"/>
      <c r="H543" s="279"/>
      <c r="I543" s="295"/>
      <c r="J543" s="301" t="s">
        <v>621</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25">
      <c r="A544" s="249"/>
      <c r="B544" s="258"/>
      <c r="C544" s="251">
        <f t="shared" si="141"/>
        <v>5</v>
      </c>
      <c r="D544" s="274"/>
      <c r="E544" s="331"/>
      <c r="F544" s="331"/>
      <c r="G544" s="274"/>
      <c r="H544" s="279"/>
      <c r="I544" s="295"/>
      <c r="J544" s="301" t="s">
        <v>622</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25">
      <c r="A545" s="249"/>
      <c r="B545" s="258"/>
      <c r="C545" s="251">
        <f t="shared" si="141"/>
        <v>5</v>
      </c>
      <c r="D545" s="274"/>
      <c r="E545" s="331"/>
      <c r="F545" s="331"/>
      <c r="G545" s="274"/>
      <c r="H545" s="279"/>
      <c r="I545" s="295"/>
      <c r="J545" s="301" t="s">
        <v>623</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25">
      <c r="A546" s="249"/>
      <c r="B546" s="258"/>
      <c r="C546" s="251">
        <f t="shared" si="141"/>
        <v>5</v>
      </c>
      <c r="D546" s="274"/>
      <c r="E546" s="331"/>
      <c r="F546" s="331"/>
      <c r="G546" s="274"/>
      <c r="H546" s="279"/>
      <c r="I546" s="295"/>
      <c r="J546" s="301" t="s">
        <v>624</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25">
      <c r="A547" s="249"/>
      <c r="B547" s="258"/>
      <c r="C547" s="251">
        <f t="shared" si="141"/>
        <v>5</v>
      </c>
      <c r="D547" s="274"/>
      <c r="E547" s="331"/>
      <c r="F547" s="331"/>
      <c r="G547" s="274"/>
      <c r="H547" s="279"/>
      <c r="I547" s="295"/>
      <c r="J547" s="301" t="s">
        <v>597</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25">
      <c r="A548" s="249"/>
      <c r="B548" s="258"/>
      <c r="C548" s="251">
        <f t="shared" si="141"/>
        <v>5</v>
      </c>
      <c r="D548" s="274"/>
      <c r="E548" s="331"/>
      <c r="F548" s="331"/>
      <c r="G548" s="274"/>
      <c r="H548" s="295"/>
      <c r="I548" s="295">
        <v>2</v>
      </c>
      <c r="J548" s="301" t="s">
        <v>615</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25">
      <c r="A549" s="249"/>
      <c r="B549" s="258"/>
      <c r="C549" s="251">
        <f t="shared" ref="C549" si="153">INT($C$232)+3</f>
        <v>4</v>
      </c>
      <c r="D549" s="274"/>
      <c r="E549" s="331"/>
      <c r="F549" s="331"/>
      <c r="G549" s="274"/>
      <c r="H549" s="279"/>
      <c r="I549" s="295"/>
      <c r="J549" s="301" t="s">
        <v>923</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25">
      <c r="A550" s="249"/>
      <c r="B550" s="258"/>
      <c r="C550" s="251">
        <f t="shared" si="141"/>
        <v>5</v>
      </c>
      <c r="D550" s="274"/>
      <c r="E550" s="331"/>
      <c r="F550" s="331"/>
      <c r="G550" s="274"/>
      <c r="H550" s="279"/>
      <c r="I550" s="295"/>
      <c r="J550" s="301" t="s">
        <v>151</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25">
      <c r="A551" s="249"/>
      <c r="B551" s="258"/>
      <c r="C551" s="251">
        <f t="shared" si="141"/>
        <v>5</v>
      </c>
      <c r="D551" s="274"/>
      <c r="E551" s="331"/>
      <c r="F551" s="331"/>
      <c r="G551" s="274"/>
      <c r="H551" s="279"/>
      <c r="I551" s="295"/>
      <c r="J551" s="301" t="s">
        <v>621</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25">
      <c r="A552" s="249"/>
      <c r="B552" s="258"/>
      <c r="C552" s="251">
        <f t="shared" si="141"/>
        <v>5</v>
      </c>
      <c r="D552" s="274"/>
      <c r="E552" s="331"/>
      <c r="F552" s="331"/>
      <c r="G552" s="274"/>
      <c r="H552" s="279"/>
      <c r="I552" s="295"/>
      <c r="J552" s="301" t="s">
        <v>622</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25">
      <c r="A553" s="249"/>
      <c r="B553" s="258"/>
      <c r="C553" s="251">
        <f t="shared" si="141"/>
        <v>5</v>
      </c>
      <c r="D553" s="274"/>
      <c r="E553" s="331"/>
      <c r="F553" s="331"/>
      <c r="G553" s="274"/>
      <c r="H553" s="279"/>
      <c r="I553" s="295"/>
      <c r="J553" s="301" t="s">
        <v>623</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25">
      <c r="A554" s="249"/>
      <c r="B554" s="258"/>
      <c r="C554" s="251">
        <f t="shared" si="141"/>
        <v>5</v>
      </c>
      <c r="D554" s="274"/>
      <c r="E554" s="331"/>
      <c r="F554" s="331"/>
      <c r="G554" s="274"/>
      <c r="H554" s="279"/>
      <c r="I554" s="295"/>
      <c r="J554" s="301" t="s">
        <v>624</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25">
      <c r="A555" s="249"/>
      <c r="B555" s="258"/>
      <c r="C555" s="251">
        <f t="shared" si="141"/>
        <v>5</v>
      </c>
      <c r="D555" s="274"/>
      <c r="E555" s="331"/>
      <c r="F555" s="331"/>
      <c r="G555" s="274"/>
      <c r="H555" s="279"/>
      <c r="I555" s="295"/>
      <c r="J555" s="301" t="s">
        <v>597</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25">
      <c r="A556" s="249"/>
      <c r="B556" s="258"/>
      <c r="C556" s="251">
        <f t="shared" si="141"/>
        <v>5</v>
      </c>
      <c r="D556" s="274"/>
      <c r="E556" s="331"/>
      <c r="F556" s="331"/>
      <c r="G556" s="274"/>
      <c r="H556" s="295"/>
      <c r="I556" s="295">
        <v>3</v>
      </c>
      <c r="J556" s="301" t="s">
        <v>615</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25">
      <c r="A557" s="249"/>
      <c r="B557" s="258"/>
      <c r="C557" s="251">
        <f t="shared" ref="C557" si="161">INT($C$232)+3</f>
        <v>4</v>
      </c>
      <c r="D557" s="274"/>
      <c r="E557" s="331"/>
      <c r="F557" s="331"/>
      <c r="G557" s="274"/>
      <c r="H557" s="279"/>
      <c r="I557" s="295"/>
      <c r="J557" s="301" t="s">
        <v>923</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25">
      <c r="A558" s="249"/>
      <c r="B558" s="258"/>
      <c r="C558" s="251">
        <f t="shared" si="141"/>
        <v>5</v>
      </c>
      <c r="D558" s="274"/>
      <c r="E558" s="331"/>
      <c r="F558" s="331"/>
      <c r="G558" s="274"/>
      <c r="H558" s="279"/>
      <c r="I558" s="295"/>
      <c r="J558" s="301" t="s">
        <v>151</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25">
      <c r="A559" s="249"/>
      <c r="B559" s="258"/>
      <c r="C559" s="251">
        <f t="shared" si="141"/>
        <v>5</v>
      </c>
      <c r="D559" s="274"/>
      <c r="E559" s="331"/>
      <c r="F559" s="331"/>
      <c r="G559" s="274"/>
      <c r="H559" s="279"/>
      <c r="I559" s="295"/>
      <c r="J559" s="301" t="s">
        <v>621</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25">
      <c r="A560" s="249"/>
      <c r="B560" s="258"/>
      <c r="C560" s="251">
        <f t="shared" si="141"/>
        <v>5</v>
      </c>
      <c r="D560" s="274"/>
      <c r="E560" s="331"/>
      <c r="F560" s="331"/>
      <c r="G560" s="274"/>
      <c r="H560" s="279"/>
      <c r="I560" s="295"/>
      <c r="J560" s="301" t="s">
        <v>622</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25">
      <c r="A561" s="249"/>
      <c r="B561" s="258"/>
      <c r="C561" s="251">
        <f t="shared" si="141"/>
        <v>5</v>
      </c>
      <c r="D561" s="274"/>
      <c r="E561" s="331"/>
      <c r="F561" s="331"/>
      <c r="G561" s="274"/>
      <c r="H561" s="279"/>
      <c r="I561" s="295"/>
      <c r="J561" s="301" t="s">
        <v>623</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25">
      <c r="A562" s="249"/>
      <c r="B562" s="258"/>
      <c r="C562" s="251">
        <f t="shared" si="141"/>
        <v>5</v>
      </c>
      <c r="D562" s="274"/>
      <c r="E562" s="331"/>
      <c r="F562" s="331"/>
      <c r="G562" s="274"/>
      <c r="H562" s="279"/>
      <c r="I562" s="295"/>
      <c r="J562" s="301" t="s">
        <v>624</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25">
      <c r="A563" s="249"/>
      <c r="B563" s="258"/>
      <c r="C563" s="251">
        <f t="shared" si="141"/>
        <v>5</v>
      </c>
      <c r="D563" s="274"/>
      <c r="E563" s="331"/>
      <c r="F563" s="331"/>
      <c r="G563" s="274"/>
      <c r="H563" s="279"/>
      <c r="I563" s="295"/>
      <c r="J563" s="301" t="s">
        <v>597</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25">
      <c r="A564" s="249"/>
      <c r="B564" s="258"/>
      <c r="C564" s="251">
        <f t="shared" si="141"/>
        <v>5</v>
      </c>
      <c r="D564" s="274"/>
      <c r="E564" s="331"/>
      <c r="F564" s="331"/>
      <c r="G564" s="274"/>
      <c r="H564" s="295"/>
      <c r="I564" s="295">
        <v>4</v>
      </c>
      <c r="J564" s="301" t="s">
        <v>615</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25">
      <c r="A565" s="249"/>
      <c r="B565" s="258"/>
      <c r="C565" s="251">
        <f t="shared" ref="C565" si="169">INT($C$232)+3</f>
        <v>4</v>
      </c>
      <c r="D565" s="274"/>
      <c r="E565" s="331"/>
      <c r="F565" s="331"/>
      <c r="G565" s="274"/>
      <c r="H565" s="279"/>
      <c r="I565" s="295"/>
      <c r="J565" s="301" t="s">
        <v>923</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25">
      <c r="A566" s="249"/>
      <c r="B566" s="258"/>
      <c r="C566" s="251">
        <f t="shared" si="141"/>
        <v>5</v>
      </c>
      <c r="D566" s="274"/>
      <c r="E566" s="331"/>
      <c r="F566" s="331"/>
      <c r="G566" s="274"/>
      <c r="H566" s="279"/>
      <c r="I566" s="295"/>
      <c r="J566" s="301" t="s">
        <v>151</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25">
      <c r="A567" s="249"/>
      <c r="B567" s="258"/>
      <c r="C567" s="251">
        <f t="shared" si="141"/>
        <v>5</v>
      </c>
      <c r="D567" s="274"/>
      <c r="E567" s="331"/>
      <c r="F567" s="331"/>
      <c r="G567" s="274"/>
      <c r="H567" s="279"/>
      <c r="I567" s="295"/>
      <c r="J567" s="301" t="s">
        <v>621</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25">
      <c r="A568" s="249"/>
      <c r="B568" s="258"/>
      <c r="C568" s="251">
        <f t="shared" si="141"/>
        <v>5</v>
      </c>
      <c r="D568" s="274"/>
      <c r="E568" s="331"/>
      <c r="F568" s="331"/>
      <c r="G568" s="274"/>
      <c r="H568" s="279"/>
      <c r="I568" s="295"/>
      <c r="J568" s="301" t="s">
        <v>622</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25">
      <c r="A569" s="249"/>
      <c r="B569" s="258"/>
      <c r="C569" s="251">
        <f t="shared" si="141"/>
        <v>5</v>
      </c>
      <c r="D569" s="274"/>
      <c r="E569" s="331"/>
      <c r="F569" s="331"/>
      <c r="G569" s="274"/>
      <c r="H569" s="279"/>
      <c r="I569" s="295"/>
      <c r="J569" s="301" t="s">
        <v>623</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25">
      <c r="A570" s="249"/>
      <c r="B570" s="258"/>
      <c r="C570" s="251">
        <f t="shared" si="141"/>
        <v>5</v>
      </c>
      <c r="D570" s="274"/>
      <c r="E570" s="331"/>
      <c r="F570" s="331"/>
      <c r="G570" s="274"/>
      <c r="H570" s="279"/>
      <c r="I570" s="295"/>
      <c r="J570" s="301" t="s">
        <v>624</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25">
      <c r="A571" s="249"/>
      <c r="B571" s="258"/>
      <c r="C571" s="251">
        <f t="shared" si="141"/>
        <v>5</v>
      </c>
      <c r="D571" s="274"/>
      <c r="E571" s="331"/>
      <c r="F571" s="331"/>
      <c r="G571" s="274"/>
      <c r="H571" s="279"/>
      <c r="I571" s="295"/>
      <c r="J571" s="301" t="s">
        <v>597</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25">
      <c r="A572" s="249"/>
      <c r="B572" s="258"/>
      <c r="C572" s="251">
        <f t="shared" si="141"/>
        <v>5</v>
      </c>
      <c r="D572" s="274"/>
      <c r="E572" s="331"/>
      <c r="F572" s="331"/>
      <c r="G572" s="274"/>
      <c r="H572" s="295" t="str">
        <f>H$253</f>
        <v>Spr</v>
      </c>
      <c r="I572" s="295">
        <v>0</v>
      </c>
      <c r="J572" s="301" t="s">
        <v>615</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25">
      <c r="A573" s="249"/>
      <c r="B573" s="258"/>
      <c r="C573" s="251">
        <f t="shared" ref="C573" si="176">INT($C$232)+3</f>
        <v>4</v>
      </c>
      <c r="D573" s="274"/>
      <c r="E573" s="331"/>
      <c r="F573" s="331"/>
      <c r="G573" s="274"/>
      <c r="H573" s="279"/>
      <c r="I573" s="295"/>
      <c r="J573" s="301" t="s">
        <v>923</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25">
      <c r="A574" s="249"/>
      <c r="B574" s="258"/>
      <c r="C574" s="251">
        <f t="shared" si="141"/>
        <v>5</v>
      </c>
      <c r="D574" s="274"/>
      <c r="E574" s="331"/>
      <c r="F574" s="331"/>
      <c r="G574" s="274"/>
      <c r="H574" s="279"/>
      <c r="I574" s="295"/>
      <c r="J574" s="301" t="s">
        <v>151</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25">
      <c r="A575" s="249"/>
      <c r="B575" s="258"/>
      <c r="C575" s="251">
        <f t="shared" si="141"/>
        <v>5</v>
      </c>
      <c r="D575" s="274"/>
      <c r="E575" s="331"/>
      <c r="F575" s="331"/>
      <c r="G575" s="274"/>
      <c r="H575" s="279"/>
      <c r="I575" s="295"/>
      <c r="J575" s="301" t="s">
        <v>621</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25">
      <c r="A576" s="249"/>
      <c r="B576" s="258"/>
      <c r="C576" s="251">
        <f t="shared" si="141"/>
        <v>5</v>
      </c>
      <c r="D576" s="274"/>
      <c r="E576" s="331"/>
      <c r="F576" s="331"/>
      <c r="G576" s="274"/>
      <c r="H576" s="279"/>
      <c r="I576" s="295"/>
      <c r="J576" s="301" t="s">
        <v>622</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25">
      <c r="A577" s="249"/>
      <c r="B577" s="258"/>
      <c r="C577" s="251">
        <f t="shared" si="141"/>
        <v>5</v>
      </c>
      <c r="D577" s="274"/>
      <c r="E577" s="331"/>
      <c r="F577" s="331"/>
      <c r="G577" s="274"/>
      <c r="H577" s="279"/>
      <c r="I577" s="295"/>
      <c r="J577" s="301" t="s">
        <v>623</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25">
      <c r="A578" s="249"/>
      <c r="B578" s="258"/>
      <c r="C578" s="251">
        <f t="shared" si="141"/>
        <v>5</v>
      </c>
      <c r="D578" s="274"/>
      <c r="E578" s="331"/>
      <c r="F578" s="331"/>
      <c r="G578" s="274"/>
      <c r="H578" s="279"/>
      <c r="I578" s="295"/>
      <c r="J578" s="301" t="s">
        <v>624</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25">
      <c r="A579" s="249"/>
      <c r="B579" s="258"/>
      <c r="C579" s="251">
        <f t="shared" si="141"/>
        <v>5</v>
      </c>
      <c r="D579" s="274"/>
      <c r="E579" s="331"/>
      <c r="F579" s="331"/>
      <c r="G579" s="274"/>
      <c r="H579" s="279"/>
      <c r="I579" s="295"/>
      <c r="J579" s="301" t="s">
        <v>597</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25">
      <c r="A580" s="249"/>
      <c r="B580" s="258"/>
      <c r="C580" s="251">
        <f t="shared" si="141"/>
        <v>5</v>
      </c>
      <c r="D580" s="274"/>
      <c r="E580" s="331"/>
      <c r="F580" s="331"/>
      <c r="G580" s="274"/>
      <c r="H580" s="295"/>
      <c r="I580" s="295">
        <v>1</v>
      </c>
      <c r="J580" s="301" t="s">
        <v>615</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25">
      <c r="A581" s="249"/>
      <c r="B581" s="258"/>
      <c r="C581" s="251">
        <f t="shared" ref="C581" si="184">INT($C$232)+3</f>
        <v>4</v>
      </c>
      <c r="D581" s="274"/>
      <c r="E581" s="331"/>
      <c r="F581" s="331"/>
      <c r="G581" s="274"/>
      <c r="H581" s="279"/>
      <c r="I581" s="295"/>
      <c r="J581" s="301" t="s">
        <v>923</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25">
      <c r="A582" s="249"/>
      <c r="B582" s="258"/>
      <c r="C582" s="251">
        <f t="shared" si="141"/>
        <v>5</v>
      </c>
      <c r="D582" s="274"/>
      <c r="E582" s="331"/>
      <c r="F582" s="331"/>
      <c r="G582" s="274"/>
      <c r="H582" s="279"/>
      <c r="I582" s="295"/>
      <c r="J582" s="301" t="s">
        <v>151</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25">
      <c r="A583" s="249"/>
      <c r="B583" s="258"/>
      <c r="C583" s="251">
        <f t="shared" si="141"/>
        <v>5</v>
      </c>
      <c r="D583" s="274"/>
      <c r="E583" s="331"/>
      <c r="F583" s="331"/>
      <c r="G583" s="274"/>
      <c r="H583" s="279"/>
      <c r="I583" s="295"/>
      <c r="J583" s="301" t="s">
        <v>621</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25">
      <c r="A584" s="249"/>
      <c r="B584" s="258"/>
      <c r="C584" s="251">
        <f t="shared" si="141"/>
        <v>5</v>
      </c>
      <c r="D584" s="274"/>
      <c r="E584" s="331"/>
      <c r="F584" s="331"/>
      <c r="G584" s="274"/>
      <c r="H584" s="279"/>
      <c r="I584" s="295"/>
      <c r="J584" s="301" t="s">
        <v>622</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25">
      <c r="A585" s="249"/>
      <c r="B585" s="258"/>
      <c r="C585" s="251">
        <f t="shared" si="141"/>
        <v>5</v>
      </c>
      <c r="D585" s="274"/>
      <c r="E585" s="331"/>
      <c r="F585" s="331"/>
      <c r="G585" s="274"/>
      <c r="H585" s="279"/>
      <c r="I585" s="295"/>
      <c r="J585" s="301" t="s">
        <v>623</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25">
      <c r="A586" s="249"/>
      <c r="B586" s="258"/>
      <c r="C586" s="251">
        <f t="shared" si="141"/>
        <v>5</v>
      </c>
      <c r="D586" s="274"/>
      <c r="E586" s="331"/>
      <c r="F586" s="331"/>
      <c r="G586" s="274"/>
      <c r="H586" s="279"/>
      <c r="I586" s="295"/>
      <c r="J586" s="301" t="s">
        <v>624</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25">
      <c r="A587" s="249"/>
      <c r="B587" s="258"/>
      <c r="C587" s="251">
        <f t="shared" si="141"/>
        <v>5</v>
      </c>
      <c r="D587" s="274"/>
      <c r="E587" s="331"/>
      <c r="F587" s="331"/>
      <c r="G587" s="274"/>
      <c r="H587" s="279"/>
      <c r="I587" s="295"/>
      <c r="J587" s="301" t="s">
        <v>597</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25">
      <c r="A588" s="249"/>
      <c r="B588" s="258"/>
      <c r="C588" s="251">
        <f t="shared" si="141"/>
        <v>5</v>
      </c>
      <c r="D588" s="274"/>
      <c r="E588" s="331"/>
      <c r="F588" s="331"/>
      <c r="G588" s="274"/>
      <c r="H588" s="295"/>
      <c r="I588" s="295">
        <v>2</v>
      </c>
      <c r="J588" s="301" t="s">
        <v>615</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25">
      <c r="A589" s="249"/>
      <c r="B589" s="258"/>
      <c r="C589" s="251">
        <f t="shared" ref="C589" si="192">INT($C$232)+3</f>
        <v>4</v>
      </c>
      <c r="D589" s="274"/>
      <c r="E589" s="331"/>
      <c r="F589" s="331"/>
      <c r="G589" s="274"/>
      <c r="H589" s="279"/>
      <c r="I589" s="295"/>
      <c r="J589" s="301" t="s">
        <v>923</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25">
      <c r="A590" s="249"/>
      <c r="B590" s="258"/>
      <c r="C590" s="251">
        <f t="shared" si="141"/>
        <v>5</v>
      </c>
      <c r="D590" s="274"/>
      <c r="E590" s="331"/>
      <c r="F590" s="331"/>
      <c r="G590" s="274"/>
      <c r="H590" s="279"/>
      <c r="I590" s="295"/>
      <c r="J590" s="301" t="s">
        <v>151</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25">
      <c r="A591" s="249"/>
      <c r="B591" s="258"/>
      <c r="C591" s="251">
        <f t="shared" si="141"/>
        <v>5</v>
      </c>
      <c r="D591" s="274"/>
      <c r="E591" s="331"/>
      <c r="F591" s="331"/>
      <c r="G591" s="274"/>
      <c r="H591" s="279"/>
      <c r="I591" s="295"/>
      <c r="J591" s="301" t="s">
        <v>621</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25">
      <c r="A592" s="249"/>
      <c r="B592" s="258"/>
      <c r="C592" s="251">
        <f t="shared" si="141"/>
        <v>5</v>
      </c>
      <c r="D592" s="274"/>
      <c r="E592" s="331"/>
      <c r="F592" s="331"/>
      <c r="G592" s="274"/>
      <c r="H592" s="279"/>
      <c r="I592" s="295"/>
      <c r="J592" s="301" t="s">
        <v>622</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25">
      <c r="A593" s="249"/>
      <c r="B593" s="258"/>
      <c r="C593" s="251">
        <f t="shared" si="141"/>
        <v>5</v>
      </c>
      <c r="D593" s="274"/>
      <c r="E593" s="331"/>
      <c r="F593" s="331"/>
      <c r="G593" s="274"/>
      <c r="H593" s="279"/>
      <c r="I593" s="295"/>
      <c r="J593" s="301" t="s">
        <v>623</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25">
      <c r="A594" s="249"/>
      <c r="B594" s="258"/>
      <c r="C594" s="251">
        <f t="shared" si="141"/>
        <v>5</v>
      </c>
      <c r="D594" s="274"/>
      <c r="E594" s="331"/>
      <c r="F594" s="331"/>
      <c r="G594" s="274"/>
      <c r="H594" s="279"/>
      <c r="I594" s="295"/>
      <c r="J594" s="301" t="s">
        <v>624</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25">
      <c r="A595" s="249"/>
      <c r="B595" s="258"/>
      <c r="C595" s="251">
        <f t="shared" si="141"/>
        <v>5</v>
      </c>
      <c r="D595" s="274"/>
      <c r="E595" s="331"/>
      <c r="F595" s="331"/>
      <c r="G595" s="274"/>
      <c r="H595" s="279"/>
      <c r="I595" s="295"/>
      <c r="J595" s="301" t="s">
        <v>597</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25">
      <c r="A596" s="249"/>
      <c r="B596" s="258"/>
      <c r="C596" s="251">
        <f t="shared" si="141"/>
        <v>5</v>
      </c>
      <c r="D596" s="274"/>
      <c r="E596" s="331"/>
      <c r="F596" s="331"/>
      <c r="G596" s="274"/>
      <c r="H596" s="295"/>
      <c r="I596" s="295">
        <v>3</v>
      </c>
      <c r="J596" s="301" t="s">
        <v>615</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25">
      <c r="A597" s="249"/>
      <c r="B597" s="258"/>
      <c r="C597" s="251">
        <f t="shared" ref="C597" si="200">INT($C$232)+3</f>
        <v>4</v>
      </c>
      <c r="D597" s="274"/>
      <c r="E597" s="331"/>
      <c r="F597" s="331"/>
      <c r="G597" s="274"/>
      <c r="H597" s="279"/>
      <c r="I597" s="295"/>
      <c r="J597" s="301" t="s">
        <v>923</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25">
      <c r="A598" s="249"/>
      <c r="B598" s="258"/>
      <c r="C598" s="251">
        <f t="shared" si="141"/>
        <v>5</v>
      </c>
      <c r="D598" s="274"/>
      <c r="E598" s="331"/>
      <c r="F598" s="331"/>
      <c r="G598" s="274"/>
      <c r="H598" s="279"/>
      <c r="I598" s="295"/>
      <c r="J598" s="301" t="s">
        <v>151</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25">
      <c r="A599" s="249"/>
      <c r="B599" s="258"/>
      <c r="C599" s="251">
        <f t="shared" si="141"/>
        <v>5</v>
      </c>
      <c r="D599" s="274"/>
      <c r="E599" s="331"/>
      <c r="F599" s="331"/>
      <c r="G599" s="274"/>
      <c r="H599" s="279"/>
      <c r="I599" s="295"/>
      <c r="J599" s="301" t="s">
        <v>621</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25">
      <c r="A600" s="249"/>
      <c r="B600" s="258"/>
      <c r="C600" s="251">
        <f t="shared" si="141"/>
        <v>5</v>
      </c>
      <c r="D600" s="274"/>
      <c r="E600" s="331"/>
      <c r="F600" s="331"/>
      <c r="G600" s="274"/>
      <c r="H600" s="279"/>
      <c r="I600" s="295"/>
      <c r="J600" s="301" t="s">
        <v>622</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25">
      <c r="A601" s="249"/>
      <c r="B601" s="258"/>
      <c r="C601" s="251">
        <f t="shared" si="141"/>
        <v>5</v>
      </c>
      <c r="D601" s="274"/>
      <c r="E601" s="331"/>
      <c r="F601" s="331"/>
      <c r="G601" s="274"/>
      <c r="H601" s="279"/>
      <c r="I601" s="295"/>
      <c r="J601" s="301" t="s">
        <v>623</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25">
      <c r="A602" s="249"/>
      <c r="B602" s="258"/>
      <c r="C602" s="251">
        <f t="shared" si="141"/>
        <v>5</v>
      </c>
      <c r="D602" s="274"/>
      <c r="E602" s="331"/>
      <c r="F602" s="331"/>
      <c r="G602" s="274"/>
      <c r="H602" s="279"/>
      <c r="I602" s="295"/>
      <c r="J602" s="301" t="s">
        <v>624</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25">
      <c r="A603" s="249"/>
      <c r="B603" s="258"/>
      <c r="C603" s="251">
        <f t="shared" si="141"/>
        <v>5</v>
      </c>
      <c r="D603" s="274"/>
      <c r="E603" s="331"/>
      <c r="F603" s="331"/>
      <c r="G603" s="274"/>
      <c r="H603" s="279"/>
      <c r="I603" s="295"/>
      <c r="J603" s="301" t="s">
        <v>597</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25">
      <c r="A604" s="249"/>
      <c r="B604" s="258"/>
      <c r="C604" s="251">
        <f t="shared" si="141"/>
        <v>5</v>
      </c>
      <c r="D604" s="274"/>
      <c r="E604" s="331"/>
      <c r="F604" s="331"/>
      <c r="G604" s="274"/>
      <c r="H604" s="295"/>
      <c r="I604" s="295">
        <v>4</v>
      </c>
      <c r="J604" s="301" t="s">
        <v>615</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25">
      <c r="A605" s="249"/>
      <c r="B605" s="258"/>
      <c r="C605" s="251">
        <f t="shared" ref="C605" si="208">INT($C$232)+3</f>
        <v>4</v>
      </c>
      <c r="D605" s="274"/>
      <c r="E605" s="331"/>
      <c r="F605" s="331"/>
      <c r="G605" s="274"/>
      <c r="H605" s="279"/>
      <c r="I605" s="295"/>
      <c r="J605" s="301" t="s">
        <v>923</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25">
      <c r="A606" s="249"/>
      <c r="B606" s="258"/>
      <c r="C606" s="251">
        <f t="shared" si="141"/>
        <v>5</v>
      </c>
      <c r="D606" s="274"/>
      <c r="E606" s="331"/>
      <c r="F606" s="331"/>
      <c r="G606" s="274"/>
      <c r="H606" s="279"/>
      <c r="I606" s="295"/>
      <c r="J606" s="301" t="s">
        <v>151</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25">
      <c r="A607" s="249"/>
      <c r="B607" s="258"/>
      <c r="C607" s="251">
        <f t="shared" ref="C607:C611" si="216">INT($C$232)+4</f>
        <v>5</v>
      </c>
      <c r="D607" s="274"/>
      <c r="E607" s="331"/>
      <c r="F607" s="331"/>
      <c r="G607" s="274"/>
      <c r="H607" s="279"/>
      <c r="I607" s="295"/>
      <c r="J607" s="301" t="s">
        <v>621</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25">
      <c r="A608" s="249"/>
      <c r="B608" s="258"/>
      <c r="C608" s="251">
        <f t="shared" si="216"/>
        <v>5</v>
      </c>
      <c r="D608" s="274"/>
      <c r="E608" s="331"/>
      <c r="F608" s="331"/>
      <c r="G608" s="274"/>
      <c r="H608" s="279"/>
      <c r="I608" s="295"/>
      <c r="J608" s="301" t="s">
        <v>622</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25">
      <c r="A609" s="249"/>
      <c r="B609" s="258"/>
      <c r="C609" s="251">
        <f t="shared" si="216"/>
        <v>5</v>
      </c>
      <c r="D609" s="274"/>
      <c r="E609" s="331"/>
      <c r="F609" s="331"/>
      <c r="G609" s="274"/>
      <c r="H609" s="279"/>
      <c r="I609" s="295"/>
      <c r="J609" s="301" t="s">
        <v>623</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25">
      <c r="A610" s="249"/>
      <c r="B610" s="258"/>
      <c r="C610" s="251">
        <f t="shared" si="216"/>
        <v>5</v>
      </c>
      <c r="D610" s="274"/>
      <c r="E610" s="331"/>
      <c r="F610" s="331"/>
      <c r="G610" s="274"/>
      <c r="H610" s="279"/>
      <c r="I610" s="295"/>
      <c r="J610" s="301" t="s">
        <v>624</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25">
      <c r="A611" s="249"/>
      <c r="B611" s="258"/>
      <c r="C611" s="251">
        <f t="shared" si="216"/>
        <v>5</v>
      </c>
      <c r="D611" s="274"/>
      <c r="E611" s="331"/>
      <c r="F611" s="331"/>
      <c r="G611" s="274"/>
      <c r="H611" s="279"/>
      <c r="I611" s="295"/>
      <c r="J611" s="301" t="s">
        <v>597</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0999999999999996" customHeight="1" outlineLevel="2" x14ac:dyDescent="0.2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430</v>
      </c>
      <c r="AR612" s="261"/>
      <c r="AS612" s="249"/>
      <c r="AT612" s="249"/>
      <c r="AU612" s="249"/>
    </row>
    <row r="613" spans="1:47" outlineLevel="2" x14ac:dyDescent="0.25">
      <c r="A613" s="249"/>
      <c r="B613" s="258"/>
      <c r="C613" s="251">
        <f>INT($C$232)+2</f>
        <v>3</v>
      </c>
      <c r="D613" s="274"/>
      <c r="E613" s="331"/>
      <c r="F613" s="331"/>
      <c r="G613" s="274"/>
      <c r="H613" s="344" t="s">
        <v>608</v>
      </c>
      <c r="I613" s="302" t="s">
        <v>625</v>
      </c>
      <c r="J613" s="302"/>
      <c r="K613" s="394"/>
      <c r="L613" s="392">
        <f>COUNTA($I614:$I$638)/COUNTA($H614:$H$638)</f>
        <v>8</v>
      </c>
      <c r="M613" s="279"/>
      <c r="N613" s="302"/>
      <c r="O613" s="302"/>
      <c r="P613" s="302"/>
      <c r="Q613" s="302"/>
      <c r="R613" s="302" t="s">
        <v>626</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25">
      <c r="A614" s="249"/>
      <c r="B614" s="258"/>
      <c r="C614" s="251">
        <f t="shared" ref="C614:C637" si="217">INT($C$232)+3</f>
        <v>4</v>
      </c>
      <c r="D614" s="274"/>
      <c r="E614" s="331"/>
      <c r="F614" s="331"/>
      <c r="G614" s="274"/>
      <c r="H614" s="295" t="str">
        <f>H$251</f>
        <v>Aut</v>
      </c>
      <c r="I614" s="301" t="s">
        <v>571</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25">
      <c r="A615" s="249"/>
      <c r="B615" s="258"/>
      <c r="C615" s="251">
        <f t="shared" si="217"/>
        <v>4</v>
      </c>
      <c r="D615" s="274"/>
      <c r="E615" s="331"/>
      <c r="F615" s="331"/>
      <c r="G615" s="274"/>
      <c r="H615" s="295"/>
      <c r="I615" s="301" t="s">
        <v>572</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25">
      <c r="A616" s="249"/>
      <c r="B616" s="258"/>
      <c r="C616" s="251">
        <f t="shared" si="217"/>
        <v>4</v>
      </c>
      <c r="D616" s="274"/>
      <c r="E616" s="331"/>
      <c r="F616" s="331"/>
      <c r="G616" s="274"/>
      <c r="H616" s="295"/>
      <c r="I616" s="301" t="s">
        <v>573</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25">
      <c r="A617" s="249"/>
      <c r="B617" s="258"/>
      <c r="C617" s="251">
        <f t="shared" si="217"/>
        <v>4</v>
      </c>
      <c r="D617" s="274"/>
      <c r="E617" s="331"/>
      <c r="F617" s="331"/>
      <c r="G617" s="274"/>
      <c r="H617" s="295"/>
      <c r="I617" s="301" t="s">
        <v>558</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25">
      <c r="A618" s="249"/>
      <c r="B618" s="258"/>
      <c r="C618" s="251">
        <f t="shared" si="217"/>
        <v>4</v>
      </c>
      <c r="D618" s="274"/>
      <c r="E618" s="331"/>
      <c r="F618" s="331"/>
      <c r="G618" s="274"/>
      <c r="H618" s="295"/>
      <c r="I618" s="301" t="s">
        <v>559</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25">
      <c r="A619" s="249"/>
      <c r="B619" s="258"/>
      <c r="C619" s="251">
        <f t="shared" si="217"/>
        <v>4</v>
      </c>
      <c r="D619" s="274"/>
      <c r="E619" s="331"/>
      <c r="F619" s="331"/>
      <c r="G619" s="274"/>
      <c r="H619" s="295"/>
      <c r="I619" s="301" t="s">
        <v>560</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25">
      <c r="A620" s="249"/>
      <c r="B620" s="258"/>
      <c r="C620" s="251">
        <f t="shared" si="217"/>
        <v>4</v>
      </c>
      <c r="D620" s="274"/>
      <c r="E620" s="331"/>
      <c r="F620" s="331"/>
      <c r="G620" s="274"/>
      <c r="H620" s="295"/>
      <c r="I620" s="301" t="s">
        <v>561</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25">
      <c r="A621" s="249"/>
      <c r="B621" s="258"/>
      <c r="C621" s="251">
        <f t="shared" si="217"/>
        <v>4</v>
      </c>
      <c r="D621" s="274"/>
      <c r="E621" s="331"/>
      <c r="F621" s="331"/>
      <c r="G621" s="274"/>
      <c r="H621" s="295"/>
      <c r="I621" s="301" t="s">
        <v>562</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25">
      <c r="A622" s="249"/>
      <c r="B622" s="258"/>
      <c r="C622" s="251">
        <f t="shared" si="217"/>
        <v>4</v>
      </c>
      <c r="D622" s="274"/>
      <c r="E622" s="331"/>
      <c r="F622" s="331"/>
      <c r="G622" s="274"/>
      <c r="H622" s="295" t="str">
        <f>H$252</f>
        <v>Win</v>
      </c>
      <c r="I622" s="301" t="s">
        <v>571</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25">
      <c r="A623" s="249"/>
      <c r="B623" s="258"/>
      <c r="C623" s="251">
        <f t="shared" si="217"/>
        <v>4</v>
      </c>
      <c r="D623" s="274"/>
      <c r="E623" s="331"/>
      <c r="F623" s="331"/>
      <c r="G623" s="274"/>
      <c r="H623" s="295"/>
      <c r="I623" s="301" t="s">
        <v>572</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25">
      <c r="A624" s="249"/>
      <c r="B624" s="258"/>
      <c r="C624" s="251">
        <f t="shared" si="217"/>
        <v>4</v>
      </c>
      <c r="D624" s="274"/>
      <c r="E624" s="331"/>
      <c r="F624" s="331"/>
      <c r="G624" s="274"/>
      <c r="H624" s="295"/>
      <c r="I624" s="301" t="s">
        <v>573</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25">
      <c r="A625" s="249"/>
      <c r="B625" s="258"/>
      <c r="C625" s="251">
        <f t="shared" si="217"/>
        <v>4</v>
      </c>
      <c r="D625" s="274"/>
      <c r="E625" s="331"/>
      <c r="F625" s="331"/>
      <c r="G625" s="274"/>
      <c r="H625" s="295"/>
      <c r="I625" s="301" t="s">
        <v>558</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25">
      <c r="A626" s="249"/>
      <c r="B626" s="258"/>
      <c r="C626" s="251">
        <f t="shared" si="217"/>
        <v>4</v>
      </c>
      <c r="D626" s="274"/>
      <c r="E626" s="331"/>
      <c r="F626" s="331"/>
      <c r="G626" s="274"/>
      <c r="H626" s="295"/>
      <c r="I626" s="301" t="s">
        <v>559</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25">
      <c r="A627" s="249"/>
      <c r="B627" s="258"/>
      <c r="C627" s="251">
        <f t="shared" si="217"/>
        <v>4</v>
      </c>
      <c r="D627" s="274"/>
      <c r="E627" s="331"/>
      <c r="F627" s="331"/>
      <c r="G627" s="274"/>
      <c r="H627" s="295"/>
      <c r="I627" s="301" t="s">
        <v>560</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25">
      <c r="A628" s="249"/>
      <c r="B628" s="258"/>
      <c r="C628" s="251">
        <f t="shared" si="217"/>
        <v>4</v>
      </c>
      <c r="D628" s="274"/>
      <c r="E628" s="331"/>
      <c r="F628" s="331"/>
      <c r="G628" s="274"/>
      <c r="H628" s="295"/>
      <c r="I628" s="301" t="s">
        <v>561</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25">
      <c r="A629" s="249"/>
      <c r="B629" s="258"/>
      <c r="C629" s="251">
        <f t="shared" si="217"/>
        <v>4</v>
      </c>
      <c r="D629" s="274"/>
      <c r="E629" s="331"/>
      <c r="F629" s="331"/>
      <c r="G629" s="274"/>
      <c r="H629" s="295"/>
      <c r="I629" s="301" t="s">
        <v>562</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25">
      <c r="A630" s="249"/>
      <c r="B630" s="258"/>
      <c r="C630" s="251">
        <f t="shared" si="217"/>
        <v>4</v>
      </c>
      <c r="D630" s="274"/>
      <c r="E630" s="331"/>
      <c r="F630" s="331"/>
      <c r="G630" s="274"/>
      <c r="H630" s="295" t="str">
        <f>H$253</f>
        <v>Spr</v>
      </c>
      <c r="I630" s="301" t="s">
        <v>571</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25">
      <c r="A631" s="249"/>
      <c r="B631" s="258"/>
      <c r="C631" s="251">
        <f t="shared" si="217"/>
        <v>4</v>
      </c>
      <c r="D631" s="274"/>
      <c r="E631" s="331"/>
      <c r="F631" s="331"/>
      <c r="G631" s="274"/>
      <c r="H631" s="295"/>
      <c r="I631" s="301" t="s">
        <v>572</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25">
      <c r="A632" s="249"/>
      <c r="B632" s="258"/>
      <c r="C632" s="251">
        <f t="shared" si="217"/>
        <v>4</v>
      </c>
      <c r="D632" s="274"/>
      <c r="E632" s="331"/>
      <c r="F632" s="331"/>
      <c r="G632" s="274"/>
      <c r="H632" s="295"/>
      <c r="I632" s="301" t="s">
        <v>573</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25">
      <c r="A633" s="249"/>
      <c r="B633" s="258"/>
      <c r="C633" s="251">
        <f t="shared" si="217"/>
        <v>4</v>
      </c>
      <c r="D633" s="274"/>
      <c r="E633" s="331"/>
      <c r="F633" s="331"/>
      <c r="G633" s="274"/>
      <c r="H633" s="295"/>
      <c r="I633" s="301" t="s">
        <v>558</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25">
      <c r="A634" s="249"/>
      <c r="B634" s="258"/>
      <c r="C634" s="251">
        <f t="shared" si="217"/>
        <v>4</v>
      </c>
      <c r="D634" s="274"/>
      <c r="E634" s="331"/>
      <c r="F634" s="331"/>
      <c r="G634" s="274"/>
      <c r="H634" s="295"/>
      <c r="I634" s="301" t="s">
        <v>559</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25">
      <c r="A635" s="249"/>
      <c r="B635" s="258"/>
      <c r="C635" s="251">
        <f t="shared" si="217"/>
        <v>4</v>
      </c>
      <c r="D635" s="274"/>
      <c r="E635" s="331"/>
      <c r="F635" s="331"/>
      <c r="G635" s="274"/>
      <c r="H635" s="295"/>
      <c r="I635" s="301" t="s">
        <v>560</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25">
      <c r="A636" s="249"/>
      <c r="B636" s="258"/>
      <c r="C636" s="251">
        <f t="shared" si="217"/>
        <v>4</v>
      </c>
      <c r="D636" s="274"/>
      <c r="E636" s="331"/>
      <c r="F636" s="331"/>
      <c r="G636" s="274"/>
      <c r="H636" s="295"/>
      <c r="I636" s="301" t="s">
        <v>561</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25">
      <c r="A637" s="249"/>
      <c r="B637" s="258"/>
      <c r="C637" s="251">
        <f t="shared" si="217"/>
        <v>4</v>
      </c>
      <c r="D637" s="274"/>
      <c r="E637" s="331"/>
      <c r="F637" s="331"/>
      <c r="G637" s="274"/>
      <c r="H637" s="295"/>
      <c r="I637" s="301" t="s">
        <v>562</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0999999999999996" customHeight="1" outlineLevel="2" x14ac:dyDescent="0.2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430</v>
      </c>
      <c r="AR638" s="261"/>
      <c r="AS638" s="249"/>
      <c r="AT638" s="249"/>
      <c r="AU638" s="249"/>
    </row>
    <row r="639" spans="1:47" outlineLevel="2" x14ac:dyDescent="0.25">
      <c r="A639" s="249"/>
      <c r="B639" s="258"/>
      <c r="C639" s="251">
        <f>INT($C$232)+2</f>
        <v>3</v>
      </c>
      <c r="D639" s="274"/>
      <c r="E639" s="331"/>
      <c r="F639" s="331"/>
      <c r="G639" s="274"/>
      <c r="H639" s="344" t="s">
        <v>608</v>
      </c>
      <c r="I639" s="302" t="s">
        <v>947</v>
      </c>
      <c r="J639" s="302"/>
      <c r="K639" s="394"/>
      <c r="L639" s="392">
        <f>COUNTA($I640:$I$652)/COUNTA($H640:$H$652)</f>
        <v>4</v>
      </c>
      <c r="M639" s="279"/>
      <c r="N639" s="302"/>
      <c r="O639" s="302"/>
      <c r="P639" s="302"/>
      <c r="Q639" s="302"/>
      <c r="R639" s="302" t="s">
        <v>626</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25">
      <c r="A640" s="249"/>
      <c r="B640" s="258"/>
      <c r="C640" s="251">
        <f t="shared" ref="C640:C651" si="221">INT($C$232)+3</f>
        <v>4</v>
      </c>
      <c r="D640" s="274"/>
      <c r="E640" s="331"/>
      <c r="F640" s="331"/>
      <c r="G640" s="274"/>
      <c r="H640" s="295" t="str">
        <f>H$251</f>
        <v>Aut</v>
      </c>
      <c r="I640" s="301" t="s">
        <v>615</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25">
      <c r="A641" s="249"/>
      <c r="B641" s="258"/>
      <c r="C641" s="251">
        <f t="shared" si="221"/>
        <v>4</v>
      </c>
      <c r="D641" s="274"/>
      <c r="E641" s="331"/>
      <c r="F641" s="331"/>
      <c r="G641" s="274"/>
      <c r="H641" s="295"/>
      <c r="I641" s="301" t="s">
        <v>628</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25">
      <c r="A642" s="249"/>
      <c r="B642" s="258"/>
      <c r="C642" s="251">
        <f t="shared" si="221"/>
        <v>4</v>
      </c>
      <c r="D642" s="274"/>
      <c r="E642" s="331"/>
      <c r="F642" s="331"/>
      <c r="G642" s="274"/>
      <c r="H642" s="295"/>
      <c r="I642" s="301" t="s">
        <v>629</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25">
      <c r="A643" s="249"/>
      <c r="B643" s="258"/>
      <c r="C643" s="251">
        <f t="shared" si="221"/>
        <v>4</v>
      </c>
      <c r="D643" s="274"/>
      <c r="E643" s="331"/>
      <c r="F643" s="331"/>
      <c r="G643" s="274"/>
      <c r="H643" s="295"/>
      <c r="I643" s="301" t="s">
        <v>630</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25">
      <c r="A644" s="249"/>
      <c r="B644" s="258"/>
      <c r="C644" s="251">
        <f t="shared" si="221"/>
        <v>4</v>
      </c>
      <c r="D644" s="274"/>
      <c r="E644" s="331"/>
      <c r="F644" s="331"/>
      <c r="G644" s="274"/>
      <c r="H644" s="295" t="str">
        <f>H$252</f>
        <v>Win</v>
      </c>
      <c r="I644" s="301" t="s">
        <v>615</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25">
      <c r="A645" s="249"/>
      <c r="B645" s="258"/>
      <c r="C645" s="251">
        <f t="shared" si="221"/>
        <v>4</v>
      </c>
      <c r="D645" s="274"/>
      <c r="E645" s="331"/>
      <c r="F645" s="331"/>
      <c r="G645" s="274"/>
      <c r="H645" s="295"/>
      <c r="I645" s="301" t="s">
        <v>628</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25">
      <c r="A646" s="249"/>
      <c r="B646" s="258"/>
      <c r="C646" s="251">
        <f t="shared" si="221"/>
        <v>4</v>
      </c>
      <c r="D646" s="274"/>
      <c r="E646" s="331"/>
      <c r="F646" s="331"/>
      <c r="G646" s="274"/>
      <c r="H646" s="295"/>
      <c r="I646" s="301" t="s">
        <v>629</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25">
      <c r="A647" s="249"/>
      <c r="B647" s="258"/>
      <c r="C647" s="251">
        <f t="shared" si="221"/>
        <v>4</v>
      </c>
      <c r="D647" s="274"/>
      <c r="E647" s="331"/>
      <c r="F647" s="331"/>
      <c r="G647" s="274"/>
      <c r="H647" s="295"/>
      <c r="I647" s="301" t="s">
        <v>630</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25">
      <c r="A648" s="249"/>
      <c r="B648" s="258"/>
      <c r="C648" s="251">
        <f t="shared" si="221"/>
        <v>4</v>
      </c>
      <c r="D648" s="274"/>
      <c r="E648" s="331"/>
      <c r="F648" s="331"/>
      <c r="G648" s="274"/>
      <c r="H648" s="295" t="str">
        <f>H$253</f>
        <v>Spr</v>
      </c>
      <c r="I648" s="301" t="s">
        <v>615</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25">
      <c r="A649" s="249"/>
      <c r="B649" s="258"/>
      <c r="C649" s="251">
        <f t="shared" si="221"/>
        <v>4</v>
      </c>
      <c r="D649" s="274"/>
      <c r="E649" s="331"/>
      <c r="F649" s="331"/>
      <c r="G649" s="274"/>
      <c r="H649" s="295"/>
      <c r="I649" s="301" t="s">
        <v>628</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25">
      <c r="A650" s="249"/>
      <c r="B650" s="258"/>
      <c r="C650" s="251">
        <f t="shared" si="221"/>
        <v>4</v>
      </c>
      <c r="D650" s="274"/>
      <c r="E650" s="331"/>
      <c r="F650" s="331"/>
      <c r="G650" s="274"/>
      <c r="H650" s="295"/>
      <c r="I650" s="301" t="s">
        <v>629</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25">
      <c r="A651" s="249"/>
      <c r="B651" s="258"/>
      <c r="C651" s="251">
        <f t="shared" si="221"/>
        <v>4</v>
      </c>
      <c r="D651" s="274"/>
      <c r="E651" s="331"/>
      <c r="F651" s="331"/>
      <c r="G651" s="274"/>
      <c r="H651" s="295"/>
      <c r="I651" s="301" t="s">
        <v>630</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0999999999999996" customHeight="1" outlineLevel="2" x14ac:dyDescent="0.2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430</v>
      </c>
      <c r="AR652" s="261"/>
      <c r="AS652" s="249"/>
      <c r="AT652" s="249"/>
      <c r="AU652" s="249"/>
    </row>
    <row r="653" spans="1:47" outlineLevel="2" x14ac:dyDescent="0.25">
      <c r="A653" s="249"/>
      <c r="B653" s="258"/>
      <c r="C653" s="251">
        <f>INT($C$232)+2</f>
        <v>3</v>
      </c>
      <c r="D653" s="274"/>
      <c r="E653" s="331"/>
      <c r="F653" s="331"/>
      <c r="G653" s="274"/>
      <c r="H653" s="344" t="s">
        <v>608</v>
      </c>
      <c r="I653" s="302" t="s">
        <v>948</v>
      </c>
      <c r="J653" s="302"/>
      <c r="K653" s="394"/>
      <c r="L653" s="392">
        <f>COUNTA($I654:$I$669)/COUNTA($H654:$H$669)</f>
        <v>5</v>
      </c>
      <c r="M653" s="279"/>
      <c r="N653" s="302"/>
      <c r="O653" s="302"/>
      <c r="P653" s="302"/>
      <c r="Q653" s="302"/>
      <c r="R653" s="302" t="s">
        <v>626</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25">
      <c r="A654" s="249"/>
      <c r="B654" s="258"/>
      <c r="C654" s="251">
        <f t="shared" ref="C654:C668" si="225">INT($C$232)+3</f>
        <v>4</v>
      </c>
      <c r="D654" s="274"/>
      <c r="E654" s="331"/>
      <c r="F654" s="331"/>
      <c r="G654" s="274"/>
      <c r="H654" s="295" t="str">
        <f>H$251</f>
        <v>Aut</v>
      </c>
      <c r="I654" s="301" t="s">
        <v>615</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25">
      <c r="A655" s="249"/>
      <c r="B655" s="258"/>
      <c r="C655" s="251">
        <f t="shared" si="225"/>
        <v>4</v>
      </c>
      <c r="D655" s="274"/>
      <c r="E655" s="331"/>
      <c r="F655" s="331"/>
      <c r="G655" s="274"/>
      <c r="H655" s="295"/>
      <c r="I655" s="301" t="s">
        <v>627</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25">
      <c r="A656" s="249"/>
      <c r="B656" s="258"/>
      <c r="C656" s="251">
        <f t="shared" si="225"/>
        <v>4</v>
      </c>
      <c r="D656" s="274"/>
      <c r="E656" s="331"/>
      <c r="F656" s="331"/>
      <c r="G656" s="274"/>
      <c r="H656" s="295"/>
      <c r="I656" s="301" t="s">
        <v>596</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25">
      <c r="A657" s="249"/>
      <c r="B657" s="258"/>
      <c r="C657" s="251">
        <f t="shared" si="225"/>
        <v>4</v>
      </c>
      <c r="D657" s="274"/>
      <c r="E657" s="331"/>
      <c r="F657" s="331"/>
      <c r="G657" s="274"/>
      <c r="H657" s="295"/>
      <c r="I657" s="301" t="s">
        <v>624</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25">
      <c r="A658" s="249"/>
      <c r="B658" s="258"/>
      <c r="C658" s="251">
        <f t="shared" si="225"/>
        <v>4</v>
      </c>
      <c r="D658" s="274"/>
      <c r="E658" s="331"/>
      <c r="F658" s="331"/>
      <c r="G658" s="274"/>
      <c r="H658" s="295"/>
      <c r="I658" s="301" t="s">
        <v>597</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25">
      <c r="A659" s="249"/>
      <c r="B659" s="258"/>
      <c r="C659" s="251">
        <f t="shared" si="225"/>
        <v>4</v>
      </c>
      <c r="D659" s="274"/>
      <c r="E659" s="331"/>
      <c r="F659" s="331"/>
      <c r="G659" s="274"/>
      <c r="H659" s="295" t="str">
        <f>H$252</f>
        <v>Win</v>
      </c>
      <c r="I659" s="301" t="s">
        <v>615</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25">
      <c r="A660" s="249"/>
      <c r="B660" s="258"/>
      <c r="C660" s="251">
        <f t="shared" si="225"/>
        <v>4</v>
      </c>
      <c r="D660" s="274"/>
      <c r="E660" s="331"/>
      <c r="F660" s="331"/>
      <c r="G660" s="274"/>
      <c r="H660" s="295"/>
      <c r="I660" s="301" t="s">
        <v>627</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25">
      <c r="A661" s="249"/>
      <c r="B661" s="258"/>
      <c r="C661" s="251">
        <f t="shared" si="225"/>
        <v>4</v>
      </c>
      <c r="D661" s="274"/>
      <c r="E661" s="331"/>
      <c r="F661" s="331"/>
      <c r="G661" s="274"/>
      <c r="H661" s="295"/>
      <c r="I661" s="301" t="s">
        <v>596</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25">
      <c r="A662" s="249"/>
      <c r="B662" s="258"/>
      <c r="C662" s="251">
        <f t="shared" si="225"/>
        <v>4</v>
      </c>
      <c r="D662" s="274"/>
      <c r="E662" s="331"/>
      <c r="F662" s="331"/>
      <c r="G662" s="274"/>
      <c r="H662" s="295"/>
      <c r="I662" s="301" t="s">
        <v>624</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25">
      <c r="A663" s="249"/>
      <c r="B663" s="258"/>
      <c r="C663" s="251">
        <f t="shared" si="225"/>
        <v>4</v>
      </c>
      <c r="D663" s="274"/>
      <c r="E663" s="331"/>
      <c r="F663" s="331"/>
      <c r="G663" s="274"/>
      <c r="H663" s="295"/>
      <c r="I663" s="301" t="s">
        <v>597</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25">
      <c r="A664" s="249"/>
      <c r="B664" s="258"/>
      <c r="C664" s="251">
        <f t="shared" si="225"/>
        <v>4</v>
      </c>
      <c r="D664" s="274"/>
      <c r="E664" s="331"/>
      <c r="F664" s="331"/>
      <c r="G664" s="274"/>
      <c r="H664" s="295" t="str">
        <f>H$253</f>
        <v>Spr</v>
      </c>
      <c r="I664" s="301" t="s">
        <v>615</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25">
      <c r="A665" s="249"/>
      <c r="B665" s="258"/>
      <c r="C665" s="251">
        <f t="shared" si="225"/>
        <v>4</v>
      </c>
      <c r="D665" s="274"/>
      <c r="E665" s="331"/>
      <c r="F665" s="331"/>
      <c r="G665" s="274"/>
      <c r="H665" s="295"/>
      <c r="I665" s="301" t="s">
        <v>627</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25">
      <c r="A666" s="249"/>
      <c r="B666" s="258"/>
      <c r="C666" s="251">
        <f t="shared" si="225"/>
        <v>4</v>
      </c>
      <c r="D666" s="274"/>
      <c r="E666" s="331"/>
      <c r="F666" s="331"/>
      <c r="G666" s="274"/>
      <c r="H666" s="295"/>
      <c r="I666" s="301" t="s">
        <v>596</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25">
      <c r="A667" s="249"/>
      <c r="B667" s="258"/>
      <c r="C667" s="251">
        <f t="shared" si="225"/>
        <v>4</v>
      </c>
      <c r="D667" s="274"/>
      <c r="E667" s="331"/>
      <c r="F667" s="331"/>
      <c r="G667" s="274"/>
      <c r="H667" s="295"/>
      <c r="I667" s="301" t="s">
        <v>624</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25">
      <c r="A668" s="249"/>
      <c r="B668" s="258"/>
      <c r="C668" s="251">
        <f t="shared" si="225"/>
        <v>4</v>
      </c>
      <c r="D668" s="274"/>
      <c r="E668" s="331"/>
      <c r="F668" s="331"/>
      <c r="G668" s="274"/>
      <c r="H668" s="295"/>
      <c r="I668" s="301" t="s">
        <v>597</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0999999999999996" customHeight="1" outlineLevel="2" x14ac:dyDescent="0.2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430</v>
      </c>
      <c r="AR669" s="261"/>
      <c r="AS669" s="249"/>
      <c r="AT669" s="249"/>
      <c r="AU669" s="249"/>
    </row>
    <row r="670" spans="1:47" outlineLevel="1" x14ac:dyDescent="0.25">
      <c r="A670" s="249"/>
      <c r="B670" s="258"/>
      <c r="C670" s="251">
        <f>INT($C$232)+1</f>
        <v>2</v>
      </c>
      <c r="D670" s="274"/>
      <c r="E670" s="331"/>
      <c r="F670" s="331"/>
      <c r="G670" s="274"/>
      <c r="H670" s="334" t="s">
        <v>631</v>
      </c>
      <c r="I670" s="292" t="s">
        <v>632</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0999999999999996" customHeight="1" outlineLevel="3" x14ac:dyDescent="0.25">
      <c r="A671" s="249"/>
      <c r="B671" s="258"/>
      <c r="C671" s="251">
        <f>INT($C$232)+3.005</f>
        <v>4.0049999999999999</v>
      </c>
      <c r="D671" s="274" t="s">
        <v>426</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25">
      <c r="A672" s="249"/>
      <c r="B672" s="258"/>
      <c r="C672" s="251">
        <f t="shared" ref="C672:C681" si="229">INT($C$232)+2</f>
        <v>3</v>
      </c>
      <c r="D672" s="274"/>
      <c r="E672" s="331"/>
      <c r="F672" s="331"/>
      <c r="G672" s="274"/>
      <c r="H672" s="295" t="str">
        <f>"Birth: "&amp;H$251</f>
        <v>Birth: Aut</v>
      </c>
      <c r="I672" s="301" t="s">
        <v>541</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871</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25">
      <c r="A673" s="249"/>
      <c r="B673" s="258"/>
      <c r="C673" s="251">
        <f t="shared" si="229"/>
        <v>3</v>
      </c>
      <c r="D673" s="274"/>
      <c r="E673" s="331"/>
      <c r="F673" s="331"/>
      <c r="G673" s="274"/>
      <c r="H673" s="344"/>
      <c r="I673" s="301" t="s">
        <v>633</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25">
      <c r="A674" s="249"/>
      <c r="B674" s="258"/>
      <c r="C674" s="251">
        <f t="shared" si="229"/>
        <v>3</v>
      </c>
      <c r="D674" s="274"/>
      <c r="E674" s="331"/>
      <c r="F674" s="331"/>
      <c r="G674" s="274"/>
      <c r="H674" s="295" t="str">
        <f>"Birth: "&amp;H$252</f>
        <v>Birth: Win</v>
      </c>
      <c r="I674" s="301" t="s">
        <v>541</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25">
      <c r="A675" s="249"/>
      <c r="B675" s="258"/>
      <c r="C675" s="251">
        <f t="shared" si="229"/>
        <v>3</v>
      </c>
      <c r="D675" s="274"/>
      <c r="E675" s="331"/>
      <c r="F675" s="331"/>
      <c r="G675" s="274"/>
      <c r="H675" s="344"/>
      <c r="I675" s="301" t="s">
        <v>633</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25">
      <c r="A676" s="249"/>
      <c r="B676" s="258"/>
      <c r="C676" s="251">
        <f t="shared" si="229"/>
        <v>3</v>
      </c>
      <c r="D676" s="274"/>
      <c r="E676" s="331"/>
      <c r="F676" s="331"/>
      <c r="G676" s="274"/>
      <c r="H676" s="295" t="str">
        <f>"Birth: "&amp;H$253</f>
        <v>Birth: Spr</v>
      </c>
      <c r="I676" s="301" t="s">
        <v>541</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25">
      <c r="A677" s="249"/>
      <c r="B677" s="258"/>
      <c r="C677" s="251">
        <f t="shared" si="229"/>
        <v>3</v>
      </c>
      <c r="D677" s="274"/>
      <c r="E677" s="331"/>
      <c r="F677" s="331"/>
      <c r="G677" s="274"/>
      <c r="H677" s="344"/>
      <c r="I677" s="301" t="s">
        <v>633</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1138</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25">
      <c r="A678" s="249"/>
      <c r="B678" s="258"/>
      <c r="C678" s="251">
        <f t="shared" si="229"/>
        <v>3</v>
      </c>
      <c r="D678" s="274"/>
      <c r="E678" s="331"/>
      <c r="F678" s="331"/>
      <c r="G678" s="274"/>
      <c r="H678" s="344" t="s">
        <v>548</v>
      </c>
      <c r="I678" s="302" t="s">
        <v>634</v>
      </c>
      <c r="J678" s="391" t="s">
        <v>635</v>
      </c>
      <c r="K678" s="392">
        <f>COUNTA($H$679:$H$751)</f>
        <v>3</v>
      </c>
      <c r="L678" s="392">
        <f>COUNTA($I$679:$I$751)/K678</f>
        <v>8</v>
      </c>
      <c r="M678" s="346">
        <f>COUNTA($J$679:$J$754)/(L678*K678)</f>
        <v>3</v>
      </c>
      <c r="N678" s="399" t="s">
        <v>636</v>
      </c>
      <c r="O678" s="400"/>
      <c r="P678" s="400"/>
      <c r="Q678" s="400"/>
      <c r="R678" s="400"/>
      <c r="S678" s="400"/>
      <c r="T678" s="400"/>
      <c r="U678" s="374"/>
      <c r="V678" s="295" t="s">
        <v>637</v>
      </c>
      <c r="W678" s="279"/>
      <c r="X678" s="301" t="s">
        <v>638</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25">
      <c r="A679" s="249"/>
      <c r="B679" s="258"/>
      <c r="C679" s="251">
        <f t="shared" si="229"/>
        <v>3</v>
      </c>
      <c r="D679" s="274"/>
      <c r="E679" s="331"/>
      <c r="F679" s="331"/>
      <c r="G679" s="274"/>
      <c r="H679" s="295" t="str">
        <f>H$251</f>
        <v>Aut</v>
      </c>
      <c r="I679" s="295">
        <v>0</v>
      </c>
      <c r="J679" s="321" t="s">
        <v>529</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2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25">
      <c r="A681" s="249"/>
      <c r="B681" s="258"/>
      <c r="C681" s="251">
        <f t="shared" si="229"/>
        <v>3</v>
      </c>
      <c r="D681" s="274"/>
      <c r="E681" s="331"/>
      <c r="F681" s="331"/>
      <c r="G681" s="274"/>
      <c r="H681" s="295"/>
      <c r="I681" s="295"/>
      <c r="J681" s="321" t="s">
        <v>838</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25">
      <c r="A682" s="249"/>
      <c r="B682" s="258"/>
      <c r="C682" s="251">
        <f>INT($C$232)+3</f>
        <v>4</v>
      </c>
      <c r="D682" s="274"/>
      <c r="E682" s="331"/>
      <c r="F682" s="331"/>
      <c r="G682" s="274"/>
      <c r="H682" s="279"/>
      <c r="I682" s="295">
        <v>1</v>
      </c>
      <c r="J682" s="295" t="s">
        <v>639</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25">
      <c r="A683" s="249"/>
      <c r="B683" s="258"/>
      <c r="C683" s="251">
        <f>INT($C$232)+3</f>
        <v>4</v>
      </c>
      <c r="D683" s="274"/>
      <c r="E683" s="331"/>
      <c r="F683" s="331"/>
      <c r="G683" s="274"/>
      <c r="H683" s="279"/>
      <c r="I683" s="295"/>
      <c r="J683" s="295" t="s">
        <v>629</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25">
      <c r="A684" s="249"/>
      <c r="B684" s="258"/>
      <c r="C684" s="251">
        <f>INT($C$232)+3</f>
        <v>4</v>
      </c>
      <c r="D684" s="274"/>
      <c r="E684" s="331"/>
      <c r="F684" s="331"/>
      <c r="G684" s="274"/>
      <c r="H684" s="279"/>
      <c r="I684" s="295"/>
      <c r="J684" s="295" t="s">
        <v>630</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25">
      <c r="A685" s="249"/>
      <c r="B685" s="258"/>
      <c r="C685" s="251">
        <f t="shared" ref="C685:C741" si="242">INT($C$232+3)</f>
        <v>4</v>
      </c>
      <c r="D685" s="274"/>
      <c r="E685" s="331"/>
      <c r="F685" s="331"/>
      <c r="G685" s="274"/>
      <c r="H685" s="279"/>
      <c r="I685" s="295">
        <v>2</v>
      </c>
      <c r="J685" s="295" t="s">
        <v>639</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25">
      <c r="A686" s="249"/>
      <c r="B686" s="258"/>
      <c r="C686" s="251">
        <f t="shared" si="242"/>
        <v>4</v>
      </c>
      <c r="D686" s="274"/>
      <c r="E686" s="331"/>
      <c r="F686" s="331"/>
      <c r="G686" s="274"/>
      <c r="H686" s="279"/>
      <c r="I686" s="295"/>
      <c r="J686" s="295" t="s">
        <v>629</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25">
      <c r="A687" s="249"/>
      <c r="B687" s="258"/>
      <c r="C687" s="251">
        <f t="shared" si="242"/>
        <v>4</v>
      </c>
      <c r="D687" s="274"/>
      <c r="E687" s="331"/>
      <c r="F687" s="331"/>
      <c r="G687" s="274"/>
      <c r="H687" s="279"/>
      <c r="I687" s="295"/>
      <c r="J687" s="295" t="s">
        <v>630</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25">
      <c r="A688" s="249"/>
      <c r="B688" s="258"/>
      <c r="C688" s="251">
        <f t="shared" si="242"/>
        <v>4</v>
      </c>
      <c r="D688" s="274"/>
      <c r="E688" s="331"/>
      <c r="F688" s="331"/>
      <c r="G688" s="274"/>
      <c r="H688" s="279"/>
      <c r="I688" s="295">
        <v>3</v>
      </c>
      <c r="J688" s="295" t="s">
        <v>639</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25">
      <c r="A689" s="249"/>
      <c r="B689" s="258"/>
      <c r="C689" s="251">
        <f t="shared" si="242"/>
        <v>4</v>
      </c>
      <c r="D689" s="274"/>
      <c r="E689" s="331"/>
      <c r="F689" s="331"/>
      <c r="G689" s="274"/>
      <c r="H689" s="279"/>
      <c r="I689" s="295"/>
      <c r="J689" s="295" t="s">
        <v>629</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25">
      <c r="A690" s="249"/>
      <c r="B690" s="258"/>
      <c r="C690" s="251">
        <f t="shared" si="242"/>
        <v>4</v>
      </c>
      <c r="D690" s="274"/>
      <c r="E690" s="331"/>
      <c r="F690" s="331"/>
      <c r="G690" s="274"/>
      <c r="H690" s="279"/>
      <c r="I690" s="295"/>
      <c r="J690" s="295" t="s">
        <v>630</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25">
      <c r="A691" s="249"/>
      <c r="B691" s="258"/>
      <c r="C691" s="251">
        <f t="shared" si="242"/>
        <v>4</v>
      </c>
      <c r="D691" s="274"/>
      <c r="E691" s="331"/>
      <c r="F691" s="331"/>
      <c r="G691" s="274"/>
      <c r="H691" s="279"/>
      <c r="I691" s="295">
        <v>4</v>
      </c>
      <c r="J691" s="295" t="s">
        <v>639</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25">
      <c r="A692" s="249"/>
      <c r="B692" s="258"/>
      <c r="C692" s="251">
        <f t="shared" si="242"/>
        <v>4</v>
      </c>
      <c r="D692" s="274"/>
      <c r="E692" s="331"/>
      <c r="F692" s="331"/>
      <c r="G692" s="274"/>
      <c r="H692" s="279"/>
      <c r="I692" s="295"/>
      <c r="J692" s="295" t="s">
        <v>629</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25">
      <c r="A693" s="249"/>
      <c r="B693" s="258"/>
      <c r="C693" s="251">
        <f t="shared" si="242"/>
        <v>4</v>
      </c>
      <c r="D693" s="274"/>
      <c r="E693" s="331"/>
      <c r="F693" s="331"/>
      <c r="G693" s="274"/>
      <c r="H693" s="279"/>
      <c r="I693" s="295"/>
      <c r="J693" s="295" t="s">
        <v>630</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25">
      <c r="A694" s="249"/>
      <c r="B694" s="258"/>
      <c r="C694" s="251">
        <f t="shared" si="242"/>
        <v>4</v>
      </c>
      <c r="D694" s="274"/>
      <c r="E694" s="331"/>
      <c r="F694" s="331"/>
      <c r="G694" s="274"/>
      <c r="H694" s="279"/>
      <c r="I694" s="295">
        <v>5</v>
      </c>
      <c r="J694" s="295" t="s">
        <v>639</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25">
      <c r="A695" s="249"/>
      <c r="B695" s="258"/>
      <c r="C695" s="251">
        <f t="shared" si="242"/>
        <v>4</v>
      </c>
      <c r="D695" s="274"/>
      <c r="E695" s="331"/>
      <c r="F695" s="331"/>
      <c r="G695" s="274"/>
      <c r="H695" s="279"/>
      <c r="I695" s="295"/>
      <c r="J695" s="295" t="s">
        <v>629</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25">
      <c r="A696" s="249"/>
      <c r="B696" s="258"/>
      <c r="C696" s="251">
        <f t="shared" si="242"/>
        <v>4</v>
      </c>
      <c r="D696" s="274"/>
      <c r="E696" s="331"/>
      <c r="F696" s="331"/>
      <c r="G696" s="274"/>
      <c r="H696" s="279"/>
      <c r="I696" s="295"/>
      <c r="J696" s="295" t="s">
        <v>630</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25">
      <c r="A697" s="249"/>
      <c r="B697" s="258"/>
      <c r="C697" s="251">
        <f t="shared" si="242"/>
        <v>4</v>
      </c>
      <c r="D697" s="274"/>
      <c r="E697" s="331"/>
      <c r="F697" s="331"/>
      <c r="G697" s="274"/>
      <c r="H697" s="279"/>
      <c r="I697" s="295">
        <v>6</v>
      </c>
      <c r="J697" s="295" t="s">
        <v>639</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25">
      <c r="A698" s="249"/>
      <c r="B698" s="258"/>
      <c r="C698" s="251">
        <f t="shared" si="242"/>
        <v>4</v>
      </c>
      <c r="D698" s="274"/>
      <c r="E698" s="331"/>
      <c r="F698" s="331"/>
      <c r="G698" s="274"/>
      <c r="H698" s="279"/>
      <c r="I698" s="295"/>
      <c r="J698" s="295" t="s">
        <v>629</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25">
      <c r="A699" s="249"/>
      <c r="B699" s="258"/>
      <c r="C699" s="251">
        <f t="shared" si="242"/>
        <v>4</v>
      </c>
      <c r="D699" s="274"/>
      <c r="E699" s="331"/>
      <c r="F699" s="331"/>
      <c r="G699" s="274"/>
      <c r="H699" s="279"/>
      <c r="I699" s="295"/>
      <c r="J699" s="295" t="s">
        <v>630</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25">
      <c r="A700" s="249"/>
      <c r="B700" s="258"/>
      <c r="C700" s="251">
        <f t="shared" si="242"/>
        <v>4</v>
      </c>
      <c r="D700" s="274"/>
      <c r="E700" s="331"/>
      <c r="F700" s="331"/>
      <c r="G700" s="274"/>
      <c r="H700" s="279"/>
      <c r="I700" s="295">
        <v>7</v>
      </c>
      <c r="J700" s="295" t="s">
        <v>639</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25">
      <c r="A701" s="249"/>
      <c r="B701" s="258"/>
      <c r="C701" s="251">
        <f t="shared" si="242"/>
        <v>4</v>
      </c>
      <c r="D701" s="274"/>
      <c r="E701" s="331"/>
      <c r="F701" s="331"/>
      <c r="G701" s="274"/>
      <c r="H701" s="279"/>
      <c r="I701" s="295"/>
      <c r="J701" s="295" t="s">
        <v>629</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25">
      <c r="A702" s="249"/>
      <c r="B702" s="258"/>
      <c r="C702" s="251">
        <f t="shared" si="242"/>
        <v>4</v>
      </c>
      <c r="D702" s="274"/>
      <c r="E702" s="331"/>
      <c r="F702" s="331"/>
      <c r="G702" s="274"/>
      <c r="H702" s="279"/>
      <c r="I702" s="295"/>
      <c r="J702" s="295" t="s">
        <v>630</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25">
      <c r="A703" s="249"/>
      <c r="B703" s="258"/>
      <c r="C703" s="251">
        <f t="shared" si="242"/>
        <v>4</v>
      </c>
      <c r="D703" s="274"/>
      <c r="E703" s="331"/>
      <c r="F703" s="331"/>
      <c r="G703" s="274"/>
      <c r="H703" s="295" t="str">
        <f>H$252</f>
        <v>Win</v>
      </c>
      <c r="I703" s="295">
        <v>0</v>
      </c>
      <c r="J703" s="295" t="s">
        <v>639</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25">
      <c r="A704" s="249"/>
      <c r="B704" s="258"/>
      <c r="C704" s="251">
        <f t="shared" si="242"/>
        <v>4</v>
      </c>
      <c r="D704" s="274"/>
      <c r="E704" s="331"/>
      <c r="F704" s="331"/>
      <c r="G704" s="274"/>
      <c r="H704" s="295"/>
      <c r="I704" s="295"/>
      <c r="J704" s="295" t="s">
        <v>629</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25">
      <c r="A705" s="249"/>
      <c r="B705" s="258"/>
      <c r="C705" s="251">
        <f t="shared" si="242"/>
        <v>4</v>
      </c>
      <c r="D705" s="274"/>
      <c r="E705" s="331"/>
      <c r="F705" s="331"/>
      <c r="G705" s="274"/>
      <c r="H705" s="295"/>
      <c r="I705" s="295"/>
      <c r="J705" s="295" t="s">
        <v>630</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25">
      <c r="A706" s="249"/>
      <c r="B706" s="258"/>
      <c r="C706" s="251">
        <f t="shared" si="242"/>
        <v>4</v>
      </c>
      <c r="D706" s="274"/>
      <c r="E706" s="331"/>
      <c r="F706" s="331"/>
      <c r="G706" s="274"/>
      <c r="H706" s="279"/>
      <c r="I706" s="295">
        <v>1</v>
      </c>
      <c r="J706" s="295" t="s">
        <v>639</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25">
      <c r="A707" s="249"/>
      <c r="B707" s="258"/>
      <c r="C707" s="251">
        <f t="shared" si="242"/>
        <v>4</v>
      </c>
      <c r="D707" s="274"/>
      <c r="E707" s="331"/>
      <c r="F707" s="331"/>
      <c r="G707" s="274"/>
      <c r="H707" s="279"/>
      <c r="I707" s="295"/>
      <c r="J707" s="295" t="s">
        <v>629</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25">
      <c r="A708" s="249"/>
      <c r="B708" s="258"/>
      <c r="C708" s="251">
        <f t="shared" si="242"/>
        <v>4</v>
      </c>
      <c r="D708" s="274"/>
      <c r="E708" s="331"/>
      <c r="F708" s="331"/>
      <c r="G708" s="274"/>
      <c r="H708" s="279"/>
      <c r="I708" s="295"/>
      <c r="J708" s="295" t="s">
        <v>630</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25">
      <c r="A709" s="249"/>
      <c r="B709" s="258"/>
      <c r="C709" s="251">
        <f t="shared" si="242"/>
        <v>4</v>
      </c>
      <c r="D709" s="274"/>
      <c r="E709" s="331"/>
      <c r="F709" s="331"/>
      <c r="G709" s="274"/>
      <c r="H709" s="279"/>
      <c r="I709" s="295">
        <v>2</v>
      </c>
      <c r="J709" s="295" t="s">
        <v>639</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25">
      <c r="A710" s="249"/>
      <c r="B710" s="258"/>
      <c r="C710" s="251">
        <f t="shared" si="242"/>
        <v>4</v>
      </c>
      <c r="D710" s="274"/>
      <c r="E710" s="331"/>
      <c r="F710" s="331"/>
      <c r="G710" s="274"/>
      <c r="H710" s="279"/>
      <c r="I710" s="295"/>
      <c r="J710" s="295" t="s">
        <v>629</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25">
      <c r="A711" s="249"/>
      <c r="B711" s="258"/>
      <c r="C711" s="251">
        <f t="shared" si="242"/>
        <v>4</v>
      </c>
      <c r="D711" s="274"/>
      <c r="E711" s="331"/>
      <c r="F711" s="331"/>
      <c r="G711" s="274"/>
      <c r="H711" s="279"/>
      <c r="I711" s="295"/>
      <c r="J711" s="295" t="s">
        <v>630</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25">
      <c r="A712" s="249"/>
      <c r="B712" s="258"/>
      <c r="C712" s="251">
        <f t="shared" si="242"/>
        <v>4</v>
      </c>
      <c r="D712" s="274"/>
      <c r="E712" s="331"/>
      <c r="F712" s="331"/>
      <c r="G712" s="274"/>
      <c r="H712" s="279"/>
      <c r="I712" s="295">
        <v>3</v>
      </c>
      <c r="J712" s="295" t="s">
        <v>639</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25">
      <c r="A713" s="249"/>
      <c r="B713" s="258"/>
      <c r="C713" s="251">
        <f t="shared" si="242"/>
        <v>4</v>
      </c>
      <c r="D713" s="274"/>
      <c r="E713" s="331"/>
      <c r="F713" s="331"/>
      <c r="G713" s="274"/>
      <c r="H713" s="279"/>
      <c r="I713" s="295"/>
      <c r="J713" s="295" t="s">
        <v>629</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25">
      <c r="A714" s="249"/>
      <c r="B714" s="258"/>
      <c r="C714" s="251">
        <f t="shared" si="242"/>
        <v>4</v>
      </c>
      <c r="D714" s="274"/>
      <c r="E714" s="331"/>
      <c r="F714" s="331"/>
      <c r="G714" s="274"/>
      <c r="H714" s="279"/>
      <c r="I714" s="295"/>
      <c r="J714" s="295" t="s">
        <v>630</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25">
      <c r="A715" s="249"/>
      <c r="B715" s="258"/>
      <c r="C715" s="251">
        <f t="shared" si="242"/>
        <v>4</v>
      </c>
      <c r="D715" s="274"/>
      <c r="E715" s="331"/>
      <c r="F715" s="331"/>
      <c r="G715" s="274"/>
      <c r="H715" s="279"/>
      <c r="I715" s="295">
        <v>4</v>
      </c>
      <c r="J715" s="295" t="s">
        <v>639</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25">
      <c r="A716" s="249"/>
      <c r="B716" s="258"/>
      <c r="C716" s="251">
        <f t="shared" si="242"/>
        <v>4</v>
      </c>
      <c r="D716" s="274"/>
      <c r="E716" s="331"/>
      <c r="F716" s="331"/>
      <c r="G716" s="274"/>
      <c r="H716" s="279"/>
      <c r="I716" s="295"/>
      <c r="J716" s="295" t="s">
        <v>629</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25">
      <c r="A717" s="249"/>
      <c r="B717" s="258"/>
      <c r="C717" s="251">
        <f t="shared" si="242"/>
        <v>4</v>
      </c>
      <c r="D717" s="274"/>
      <c r="E717" s="331"/>
      <c r="F717" s="331"/>
      <c r="G717" s="274"/>
      <c r="H717" s="279"/>
      <c r="I717" s="295"/>
      <c r="J717" s="295" t="s">
        <v>630</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25">
      <c r="A718" s="249"/>
      <c r="B718" s="258"/>
      <c r="C718" s="251">
        <f t="shared" ref="C718:C726" si="260">INT($C$232)+3</f>
        <v>4</v>
      </c>
      <c r="D718" s="274"/>
      <c r="E718" s="331"/>
      <c r="F718" s="331"/>
      <c r="G718" s="274"/>
      <c r="H718" s="279"/>
      <c r="I718" s="295">
        <v>5</v>
      </c>
      <c r="J718" s="295" t="s">
        <v>639</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25">
      <c r="A719" s="249"/>
      <c r="B719" s="258"/>
      <c r="C719" s="251">
        <f t="shared" si="260"/>
        <v>4</v>
      </c>
      <c r="D719" s="274"/>
      <c r="E719" s="331"/>
      <c r="F719" s="331"/>
      <c r="G719" s="274"/>
      <c r="H719" s="279"/>
      <c r="I719" s="295"/>
      <c r="J719" s="295" t="s">
        <v>629</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25">
      <c r="A720" s="249"/>
      <c r="B720" s="258"/>
      <c r="C720" s="251">
        <f t="shared" si="260"/>
        <v>4</v>
      </c>
      <c r="D720" s="274"/>
      <c r="E720" s="331"/>
      <c r="F720" s="331"/>
      <c r="G720" s="274"/>
      <c r="H720" s="279"/>
      <c r="I720" s="295"/>
      <c r="J720" s="295" t="s">
        <v>630</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25">
      <c r="A721" s="249"/>
      <c r="B721" s="258"/>
      <c r="C721" s="251">
        <f t="shared" si="260"/>
        <v>4</v>
      </c>
      <c r="D721" s="274"/>
      <c r="E721" s="331"/>
      <c r="F721" s="331"/>
      <c r="G721" s="274"/>
      <c r="H721" s="279"/>
      <c r="I721" s="295">
        <v>6</v>
      </c>
      <c r="J721" s="295" t="s">
        <v>639</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25">
      <c r="A722" s="249"/>
      <c r="B722" s="258"/>
      <c r="C722" s="251">
        <f t="shared" si="260"/>
        <v>4</v>
      </c>
      <c r="D722" s="274"/>
      <c r="E722" s="331"/>
      <c r="F722" s="331"/>
      <c r="G722" s="274"/>
      <c r="H722" s="279"/>
      <c r="I722" s="295"/>
      <c r="J722" s="295" t="s">
        <v>629</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25">
      <c r="A723" s="249"/>
      <c r="B723" s="258"/>
      <c r="C723" s="251">
        <f t="shared" si="260"/>
        <v>4</v>
      </c>
      <c r="D723" s="274"/>
      <c r="E723" s="331"/>
      <c r="F723" s="331"/>
      <c r="G723" s="274"/>
      <c r="H723" s="279"/>
      <c r="I723" s="295"/>
      <c r="J723" s="295" t="s">
        <v>630</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25">
      <c r="A724" s="249"/>
      <c r="B724" s="258"/>
      <c r="C724" s="251">
        <f t="shared" si="260"/>
        <v>4</v>
      </c>
      <c r="D724" s="274"/>
      <c r="E724" s="331"/>
      <c r="F724" s="331"/>
      <c r="G724" s="274"/>
      <c r="H724" s="279"/>
      <c r="I724" s="295">
        <v>7</v>
      </c>
      <c r="J724" s="295" t="s">
        <v>639</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25">
      <c r="A725" s="249"/>
      <c r="B725" s="258"/>
      <c r="C725" s="251">
        <f t="shared" si="260"/>
        <v>4</v>
      </c>
      <c r="D725" s="274"/>
      <c r="E725" s="331"/>
      <c r="F725" s="331"/>
      <c r="G725" s="274"/>
      <c r="H725" s="279"/>
      <c r="I725" s="295"/>
      <c r="J725" s="295" t="s">
        <v>629</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25">
      <c r="A726" s="249"/>
      <c r="B726" s="258"/>
      <c r="C726" s="251">
        <f t="shared" si="260"/>
        <v>4</v>
      </c>
      <c r="D726" s="274"/>
      <c r="E726" s="331"/>
      <c r="F726" s="331"/>
      <c r="G726" s="274"/>
      <c r="H726" s="279"/>
      <c r="I726" s="295"/>
      <c r="J726" s="295" t="s">
        <v>630</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25">
      <c r="A727" s="249"/>
      <c r="B727" s="258"/>
      <c r="C727" s="251">
        <f t="shared" si="242"/>
        <v>4</v>
      </c>
      <c r="D727" s="274"/>
      <c r="E727" s="331"/>
      <c r="F727" s="331"/>
      <c r="G727" s="274"/>
      <c r="H727" s="295" t="str">
        <f>H$253</f>
        <v>Spr</v>
      </c>
      <c r="I727" s="295">
        <v>0</v>
      </c>
      <c r="J727" s="295" t="s">
        <v>639</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25">
      <c r="A728" s="249"/>
      <c r="B728" s="258"/>
      <c r="C728" s="251">
        <f t="shared" si="242"/>
        <v>4</v>
      </c>
      <c r="D728" s="274"/>
      <c r="E728" s="331"/>
      <c r="F728" s="331"/>
      <c r="G728" s="274"/>
      <c r="H728" s="295"/>
      <c r="I728" s="295"/>
      <c r="J728" s="295" t="s">
        <v>629</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25">
      <c r="A729" s="249"/>
      <c r="B729" s="258"/>
      <c r="C729" s="251">
        <f t="shared" si="242"/>
        <v>4</v>
      </c>
      <c r="D729" s="274"/>
      <c r="E729" s="331"/>
      <c r="F729" s="331"/>
      <c r="G729" s="274"/>
      <c r="H729" s="295"/>
      <c r="I729" s="295"/>
      <c r="J729" s="295" t="s">
        <v>630</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25">
      <c r="A730" s="249"/>
      <c r="B730" s="258"/>
      <c r="C730" s="251">
        <f t="shared" si="242"/>
        <v>4</v>
      </c>
      <c r="D730" s="274"/>
      <c r="E730" s="331"/>
      <c r="F730" s="331"/>
      <c r="G730" s="274"/>
      <c r="H730" s="279"/>
      <c r="I730" s="295">
        <v>1</v>
      </c>
      <c r="J730" s="295" t="s">
        <v>639</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25">
      <c r="A731" s="249"/>
      <c r="B731" s="258"/>
      <c r="C731" s="251">
        <f t="shared" si="242"/>
        <v>4</v>
      </c>
      <c r="D731" s="274"/>
      <c r="E731" s="331"/>
      <c r="F731" s="331"/>
      <c r="G731" s="274"/>
      <c r="H731" s="279"/>
      <c r="I731" s="295"/>
      <c r="J731" s="295" t="s">
        <v>629</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25">
      <c r="A732" s="249"/>
      <c r="B732" s="258"/>
      <c r="C732" s="251">
        <f t="shared" si="242"/>
        <v>4</v>
      </c>
      <c r="D732" s="274"/>
      <c r="E732" s="331"/>
      <c r="F732" s="331"/>
      <c r="G732" s="274"/>
      <c r="H732" s="279"/>
      <c r="I732" s="295"/>
      <c r="J732" s="295" t="s">
        <v>630</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25">
      <c r="A733" s="249"/>
      <c r="B733" s="258"/>
      <c r="C733" s="251">
        <f t="shared" si="242"/>
        <v>4</v>
      </c>
      <c r="D733" s="274"/>
      <c r="E733" s="331"/>
      <c r="F733" s="331"/>
      <c r="G733" s="274"/>
      <c r="H733" s="279"/>
      <c r="I733" s="295">
        <v>2</v>
      </c>
      <c r="J733" s="295" t="s">
        <v>639</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25">
      <c r="A734" s="249"/>
      <c r="B734" s="258"/>
      <c r="C734" s="251">
        <f t="shared" si="242"/>
        <v>4</v>
      </c>
      <c r="D734" s="274"/>
      <c r="E734" s="331"/>
      <c r="F734" s="331"/>
      <c r="G734" s="274"/>
      <c r="H734" s="279"/>
      <c r="I734" s="295"/>
      <c r="J734" s="295" t="s">
        <v>629</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25">
      <c r="A735" s="249"/>
      <c r="B735" s="258"/>
      <c r="C735" s="251">
        <f t="shared" si="242"/>
        <v>4</v>
      </c>
      <c r="D735" s="274"/>
      <c r="E735" s="331"/>
      <c r="F735" s="331"/>
      <c r="G735" s="274"/>
      <c r="H735" s="279"/>
      <c r="I735" s="295"/>
      <c r="J735" s="295" t="s">
        <v>630</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25">
      <c r="A736" s="249"/>
      <c r="B736" s="258"/>
      <c r="C736" s="251">
        <f t="shared" si="242"/>
        <v>4</v>
      </c>
      <c r="D736" s="274"/>
      <c r="E736" s="331"/>
      <c r="F736" s="331"/>
      <c r="G736" s="274"/>
      <c r="H736" s="279"/>
      <c r="I736" s="295">
        <v>3</v>
      </c>
      <c r="J736" s="295" t="s">
        <v>639</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25">
      <c r="A737" s="249"/>
      <c r="B737" s="258"/>
      <c r="C737" s="251">
        <f t="shared" si="242"/>
        <v>4</v>
      </c>
      <c r="D737" s="274"/>
      <c r="E737" s="331"/>
      <c r="F737" s="331"/>
      <c r="G737" s="274"/>
      <c r="H737" s="279"/>
      <c r="I737" s="295"/>
      <c r="J737" s="295" t="s">
        <v>629</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25">
      <c r="A738" s="249"/>
      <c r="B738" s="258"/>
      <c r="C738" s="251">
        <f t="shared" si="242"/>
        <v>4</v>
      </c>
      <c r="D738" s="274"/>
      <c r="E738" s="331"/>
      <c r="F738" s="331"/>
      <c r="G738" s="274"/>
      <c r="H738" s="279"/>
      <c r="I738" s="295"/>
      <c r="J738" s="295" t="s">
        <v>630</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25">
      <c r="A739" s="249"/>
      <c r="B739" s="258"/>
      <c r="C739" s="251">
        <f t="shared" si="242"/>
        <v>4</v>
      </c>
      <c r="D739" s="274"/>
      <c r="E739" s="331"/>
      <c r="F739" s="331"/>
      <c r="G739" s="274"/>
      <c r="H739" s="279"/>
      <c r="I739" s="295">
        <v>4</v>
      </c>
      <c r="J739" s="295" t="s">
        <v>639</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25">
      <c r="A740" s="249"/>
      <c r="B740" s="258"/>
      <c r="C740" s="251">
        <f t="shared" si="242"/>
        <v>4</v>
      </c>
      <c r="D740" s="274"/>
      <c r="E740" s="331"/>
      <c r="F740" s="331"/>
      <c r="G740" s="274"/>
      <c r="H740" s="279"/>
      <c r="I740" s="295"/>
      <c r="J740" s="295" t="s">
        <v>629</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25">
      <c r="A741" s="249"/>
      <c r="B741" s="258"/>
      <c r="C741" s="251">
        <f t="shared" si="242"/>
        <v>4</v>
      </c>
      <c r="D741" s="274"/>
      <c r="E741" s="331"/>
      <c r="F741" s="331"/>
      <c r="G741" s="274"/>
      <c r="H741" s="279"/>
      <c r="I741" s="295"/>
      <c r="J741" s="295" t="s">
        <v>630</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25">
      <c r="A742" s="249"/>
      <c r="B742" s="258"/>
      <c r="C742" s="251">
        <f t="shared" ref="C742:C750" si="272">INT($C$232)+3</f>
        <v>4</v>
      </c>
      <c r="D742" s="274"/>
      <c r="E742" s="331"/>
      <c r="F742" s="331"/>
      <c r="G742" s="274"/>
      <c r="H742" s="279"/>
      <c r="I742" s="295">
        <v>5</v>
      </c>
      <c r="J742" s="295" t="s">
        <v>639</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25">
      <c r="A743" s="249"/>
      <c r="B743" s="258"/>
      <c r="C743" s="251">
        <f t="shared" si="272"/>
        <v>4</v>
      </c>
      <c r="D743" s="274"/>
      <c r="E743" s="331"/>
      <c r="F743" s="331"/>
      <c r="G743" s="274"/>
      <c r="H743" s="279"/>
      <c r="I743" s="295"/>
      <c r="J743" s="295" t="s">
        <v>629</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25">
      <c r="A744" s="249"/>
      <c r="B744" s="258"/>
      <c r="C744" s="251">
        <f t="shared" si="272"/>
        <v>4</v>
      </c>
      <c r="D744" s="274"/>
      <c r="E744" s="331"/>
      <c r="F744" s="331"/>
      <c r="G744" s="274"/>
      <c r="H744" s="279"/>
      <c r="I744" s="295"/>
      <c r="J744" s="295" t="s">
        <v>630</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25">
      <c r="A745" s="249"/>
      <c r="B745" s="258"/>
      <c r="C745" s="251">
        <f t="shared" si="272"/>
        <v>4</v>
      </c>
      <c r="D745" s="274"/>
      <c r="E745" s="331"/>
      <c r="F745" s="331"/>
      <c r="G745" s="274"/>
      <c r="H745" s="279"/>
      <c r="I745" s="295">
        <v>6</v>
      </c>
      <c r="J745" s="295" t="s">
        <v>639</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25">
      <c r="A746" s="249"/>
      <c r="B746" s="258"/>
      <c r="C746" s="251">
        <f t="shared" si="272"/>
        <v>4</v>
      </c>
      <c r="D746" s="274"/>
      <c r="E746" s="331"/>
      <c r="F746" s="331"/>
      <c r="G746" s="274"/>
      <c r="H746" s="279"/>
      <c r="I746" s="295"/>
      <c r="J746" s="295" t="s">
        <v>629</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25">
      <c r="A747" s="249"/>
      <c r="B747" s="258"/>
      <c r="C747" s="251">
        <f t="shared" si="272"/>
        <v>4</v>
      </c>
      <c r="D747" s="274"/>
      <c r="E747" s="331"/>
      <c r="F747" s="331"/>
      <c r="G747" s="274"/>
      <c r="H747" s="279"/>
      <c r="I747" s="295"/>
      <c r="J747" s="295" t="s">
        <v>630</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25">
      <c r="A748" s="249"/>
      <c r="B748" s="258"/>
      <c r="C748" s="251">
        <f t="shared" si="272"/>
        <v>4</v>
      </c>
      <c r="D748" s="274"/>
      <c r="E748" s="331"/>
      <c r="F748" s="331"/>
      <c r="G748" s="274"/>
      <c r="H748" s="279"/>
      <c r="I748" s="295">
        <v>7</v>
      </c>
      <c r="J748" s="295" t="s">
        <v>639</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25">
      <c r="A749" s="249"/>
      <c r="B749" s="258"/>
      <c r="C749" s="251">
        <f t="shared" si="272"/>
        <v>4</v>
      </c>
      <c r="D749" s="274"/>
      <c r="E749" s="331"/>
      <c r="F749" s="331"/>
      <c r="G749" s="274"/>
      <c r="H749" s="279"/>
      <c r="I749" s="295"/>
      <c r="J749" s="295" t="s">
        <v>629</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25">
      <c r="A750" s="249"/>
      <c r="B750" s="258"/>
      <c r="C750" s="251">
        <f t="shared" si="272"/>
        <v>4</v>
      </c>
      <c r="D750" s="274"/>
      <c r="E750" s="331"/>
      <c r="F750" s="331"/>
      <c r="G750" s="274"/>
      <c r="H750" s="279"/>
      <c r="I750" s="295"/>
      <c r="J750" s="295" t="s">
        <v>630</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0999999999999996" customHeight="1" outlineLevel="2" x14ac:dyDescent="0.2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430</v>
      </c>
      <c r="AR751" s="261"/>
      <c r="AS751" s="249"/>
      <c r="AT751" s="249"/>
      <c r="AU751" s="249"/>
    </row>
    <row r="752" spans="1:47" outlineLevel="2" x14ac:dyDescent="0.25">
      <c r="A752" s="249"/>
      <c r="B752" s="258"/>
      <c r="C752" s="251">
        <f>INT($C$232)+2</f>
        <v>3</v>
      </c>
      <c r="D752" s="274"/>
      <c r="E752" s="331"/>
      <c r="F752" s="331"/>
      <c r="G752" s="274"/>
      <c r="H752" s="593" t="s">
        <v>1117</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2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0999999999999996" customHeight="1" outlineLevel="2" x14ac:dyDescent="0.2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430</v>
      </c>
      <c r="AR754" s="261"/>
      <c r="AS754" s="249"/>
      <c r="AT754" s="249"/>
      <c r="AU754" s="249"/>
    </row>
    <row r="755" spans="1:47" outlineLevel="2" x14ac:dyDescent="0.25">
      <c r="A755" s="249"/>
      <c r="B755" s="258"/>
      <c r="C755" s="251">
        <f>INT($C$232)+2</f>
        <v>3</v>
      </c>
      <c r="D755" s="274"/>
      <c r="E755" s="331"/>
      <c r="F755" s="331"/>
      <c r="G755" s="274"/>
      <c r="H755" s="344"/>
      <c r="I755" s="302" t="s">
        <v>634</v>
      </c>
      <c r="J755" s="302"/>
      <c r="K755" s="302" t="s">
        <v>640</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2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2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2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2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2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2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2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2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0999999999999996" customHeight="1" outlineLevel="2" x14ac:dyDescent="0.2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430</v>
      </c>
      <c r="AR764" s="261"/>
      <c r="AS764" s="249"/>
      <c r="AT764" s="249"/>
      <c r="AU764" s="249"/>
    </row>
    <row r="765" spans="1:47" ht="5.0999999999999996" customHeight="1" outlineLevel="2" x14ac:dyDescent="0.2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0999999999999996" customHeight="1" outlineLevel="1" x14ac:dyDescent="0.2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126</v>
      </c>
      <c r="AS766" s="249"/>
      <c r="AT766" s="249"/>
      <c r="AU766" s="249"/>
    </row>
    <row r="767" spans="1:47" ht="5.0999999999999996" customHeight="1" x14ac:dyDescent="0.2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2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2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0999999999999996" customHeight="1" thickBot="1" x14ac:dyDescent="0.3">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0999999999999996" customHeight="1" outlineLevel="1" collapsed="1" x14ac:dyDescent="0.2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2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00000000000001" customHeight="1" x14ac:dyDescent="0.25">
      <c r="A773" s="249"/>
      <c r="B773" s="258"/>
      <c r="C773" s="251">
        <v>1.02</v>
      </c>
      <c r="D773" s="262"/>
      <c r="E773" s="324" t="s">
        <v>417</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75" outlineLevel="1" x14ac:dyDescent="0.25">
      <c r="A774" s="249"/>
      <c r="B774" s="258"/>
      <c r="C774" s="251">
        <f>INT($C$773)+1.02</f>
        <v>2.02</v>
      </c>
      <c r="D774" s="262"/>
      <c r="E774" s="324" t="s">
        <v>419</v>
      </c>
      <c r="F774" s="328">
        <v>1</v>
      </c>
      <c r="G774" s="267"/>
      <c r="H774" s="268" t="s">
        <v>641</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0999999999999996" customHeight="1" outlineLevel="2" x14ac:dyDescent="0.2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2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2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25">
      <c r="A778" s="249"/>
      <c r="B778" s="258"/>
      <c r="C778" s="251">
        <f>INT($C$773)+2</f>
        <v>3</v>
      </c>
      <c r="D778" s="259"/>
      <c r="E778" s="331"/>
      <c r="F778" s="331"/>
      <c r="G778" s="259"/>
      <c r="H778" s="273"/>
      <c r="I778" s="273"/>
      <c r="J778" s="273"/>
      <c r="K778" s="332" t="s">
        <v>460</v>
      </c>
      <c r="L778" s="332"/>
      <c r="M778" s="332"/>
      <c r="N778" s="332" t="s">
        <v>461</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25">
      <c r="A779" s="249"/>
      <c r="B779" s="258"/>
      <c r="C779" s="251">
        <f>INT($C$773)+2</f>
        <v>3</v>
      </c>
      <c r="D779" s="259"/>
      <c r="E779" s="331"/>
      <c r="F779" s="331"/>
      <c r="G779" s="259"/>
      <c r="H779" s="273"/>
      <c r="I779" s="273"/>
      <c r="J779" s="273"/>
      <c r="K779" s="321" t="s">
        <v>14</v>
      </c>
      <c r="L779" s="321" t="s">
        <v>529</v>
      </c>
      <c r="M779" s="321" t="s">
        <v>4</v>
      </c>
      <c r="N779" s="321" t="s">
        <v>551</v>
      </c>
      <c r="O779" s="321" t="s">
        <v>552</v>
      </c>
      <c r="P779" s="321" t="s">
        <v>553</v>
      </c>
      <c r="Q779" s="321" t="s">
        <v>554</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25">
      <c r="A780" s="249"/>
      <c r="B780" s="258" t="s">
        <v>423</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2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25">
      <c r="A782" s="249"/>
      <c r="B782" s="258" t="s">
        <v>424</v>
      </c>
      <c r="C782" s="251">
        <f>INT(MAX($C$784:$C$808))+1</f>
        <v>5</v>
      </c>
      <c r="D782" s="274" t="s">
        <v>425</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25">
      <c r="A783" s="249"/>
      <c r="B783" s="258"/>
      <c r="C783" s="251">
        <f>INT($C$773)+1</f>
        <v>2</v>
      </c>
      <c r="D783" s="274"/>
      <c r="E783" s="331"/>
      <c r="F783" s="331"/>
      <c r="G783" s="274"/>
      <c r="H783" s="334" t="s">
        <v>642</v>
      </c>
      <c r="I783" s="292" t="s">
        <v>643</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0999999999999996" customHeight="1" outlineLevel="3" x14ac:dyDescent="0.25">
      <c r="A784" s="249"/>
      <c r="B784" s="258"/>
      <c r="C784" s="251">
        <f>INT($C$773)+3.005</f>
        <v>4.0049999999999999</v>
      </c>
      <c r="D784" s="274" t="s">
        <v>426</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25">
      <c r="A785" s="249"/>
      <c r="B785" s="258"/>
      <c r="C785" s="251">
        <f>INT($C$773)+2</f>
        <v>3</v>
      </c>
      <c r="D785" s="274"/>
      <c r="E785" s="331"/>
      <c r="F785" s="331"/>
      <c r="G785" s="274"/>
      <c r="H785" s="295" t="s">
        <v>644</v>
      </c>
      <c r="I785" s="281"/>
      <c r="J785" s="279"/>
      <c r="K785" s="593" t="s">
        <v>460</v>
      </c>
      <c r="L785" s="301"/>
      <c r="M785" s="301"/>
      <c r="N785" s="281" t="s">
        <v>461</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0999999999999996" customHeight="1" outlineLevel="2" x14ac:dyDescent="0.2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430</v>
      </c>
      <c r="AR786" s="261"/>
      <c r="AS786" s="249"/>
      <c r="AT786" s="249"/>
      <c r="AU786" s="249"/>
    </row>
    <row r="787" spans="1:47" outlineLevel="1" x14ac:dyDescent="0.25">
      <c r="A787" s="249"/>
      <c r="B787" s="258"/>
      <c r="C787" s="251">
        <f>INT($C$773)+1</f>
        <v>2</v>
      </c>
      <c r="D787" s="274"/>
      <c r="E787" s="331"/>
      <c r="F787" s="331"/>
      <c r="G787" s="274"/>
      <c r="H787" s="334" t="s">
        <v>645</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0999999999999996" customHeight="1" outlineLevel="3" x14ac:dyDescent="0.25">
      <c r="A788" s="249"/>
      <c r="B788" s="258"/>
      <c r="C788" s="251">
        <f>INT($C$773)+3.005</f>
        <v>4.0049999999999999</v>
      </c>
      <c r="D788" s="274" t="s">
        <v>426</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25">
      <c r="A789" s="249"/>
      <c r="B789" s="258"/>
      <c r="C789" s="251">
        <f>INT($C$773)+2</f>
        <v>3</v>
      </c>
      <c r="D789" s="274"/>
      <c r="E789" s="331"/>
      <c r="F789" s="331"/>
      <c r="G789" s="274"/>
      <c r="H789" s="344" t="s">
        <v>608</v>
      </c>
      <c r="I789" s="302" t="s">
        <v>646</v>
      </c>
      <c r="J789" s="302"/>
      <c r="K789" s="302" t="s">
        <v>647</v>
      </c>
      <c r="L789" s="302"/>
      <c r="M789" s="302"/>
      <c r="N789" s="395"/>
      <c r="O789" s="395" t="s">
        <v>1138</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2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2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2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2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25">
      <c r="A794" s="249"/>
      <c r="B794" s="258"/>
      <c r="C794" s="251">
        <f t="shared" si="279"/>
        <v>4</v>
      </c>
      <c r="D794" s="274"/>
      <c r="E794" s="331"/>
      <c r="F794" s="331"/>
      <c r="G794" s="274"/>
      <c r="H794" s="279"/>
      <c r="I794" s="302" t="s">
        <v>648</v>
      </c>
      <c r="J794" s="301"/>
      <c r="K794" s="302" t="s">
        <v>649</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2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2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2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2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25">
      <c r="A799" s="249"/>
      <c r="B799" s="258"/>
      <c r="C799" s="251">
        <f t="shared" si="279"/>
        <v>4</v>
      </c>
      <c r="D799" s="274"/>
      <c r="E799" s="331"/>
      <c r="F799" s="331"/>
      <c r="G799" s="274"/>
      <c r="H799" s="279"/>
      <c r="I799" s="279"/>
      <c r="J799" s="279"/>
      <c r="K799" s="302" t="s">
        <v>762</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25">
      <c r="A800" s="249"/>
      <c r="B800" s="258"/>
      <c r="C800" s="251">
        <f t="shared" si="279"/>
        <v>4</v>
      </c>
      <c r="D800" s="274"/>
      <c r="E800" s="331"/>
      <c r="F800" s="331"/>
      <c r="G800" s="274"/>
      <c r="H800" s="295" t="str">
        <f>H$251</f>
        <v>Aut</v>
      </c>
      <c r="I800" s="279"/>
      <c r="J800" s="279"/>
      <c r="K800" s="470">
        <v>1550</v>
      </c>
      <c r="L800" s="470">
        <v>1550</v>
      </c>
      <c r="M800" s="470">
        <v>1550</v>
      </c>
      <c r="N800" s="279"/>
      <c r="O800" s="279" t="s">
        <v>772</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2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2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2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25">
      <c r="A804" s="249"/>
      <c r="B804" s="258"/>
      <c r="C804" s="251">
        <f t="shared" si="279"/>
        <v>4</v>
      </c>
      <c r="D804" s="274"/>
      <c r="E804" s="331"/>
      <c r="F804" s="331"/>
      <c r="G804" s="274"/>
      <c r="H804" s="279"/>
      <c r="I804" s="279"/>
      <c r="J804" s="279"/>
      <c r="K804" s="302" t="s">
        <v>650</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2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2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2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0999999999999996" customHeight="1" outlineLevel="2" x14ac:dyDescent="0.2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430</v>
      </c>
      <c r="AR808" s="261"/>
      <c r="AS808" s="249"/>
      <c r="AT808" s="249"/>
      <c r="AU808" s="249"/>
    </row>
    <row r="809" spans="1:47" ht="5.0999999999999996" customHeight="1" outlineLevel="2" x14ac:dyDescent="0.2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0999999999999996" customHeight="1" outlineLevel="1" x14ac:dyDescent="0.2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126</v>
      </c>
      <c r="AS810" s="249"/>
      <c r="AT810" s="249"/>
      <c r="AU810" s="249"/>
    </row>
    <row r="811" spans="1:47" ht="5.0999999999999996" customHeight="1" x14ac:dyDescent="0.2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2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2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0999999999999996" customHeight="1" thickBot="1" x14ac:dyDescent="0.3">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0999999999999996" customHeight="1" outlineLevel="1" collapsed="1" x14ac:dyDescent="0.2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2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00000000000001" customHeight="1" x14ac:dyDescent="0.25">
      <c r="A817" s="249"/>
      <c r="B817" s="258"/>
      <c r="C817" s="251">
        <v>1.02</v>
      </c>
      <c r="D817" s="262"/>
      <c r="E817" s="324" t="s">
        <v>417</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7.5" outlineLevel="1" x14ac:dyDescent="0.25">
      <c r="A818" s="249"/>
      <c r="B818" s="258"/>
      <c r="C818" s="251">
        <f>INT($C$817)+1.02</f>
        <v>2.02</v>
      </c>
      <c r="D818" s="262"/>
      <c r="E818" s="324" t="s">
        <v>419</v>
      </c>
      <c r="F818" s="328">
        <v>1</v>
      </c>
      <c r="G818" s="267"/>
      <c r="H818" s="410" t="s">
        <v>651</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0999999999999996" customHeight="1" outlineLevel="2" x14ac:dyDescent="0.2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2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2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25">
      <c r="A822" s="249"/>
      <c r="B822" s="258"/>
      <c r="C822" s="251">
        <f>INT($C$817)+2</f>
        <v>3</v>
      </c>
      <c r="D822" s="259"/>
      <c r="E822" s="331"/>
      <c r="F822" s="331"/>
      <c r="G822" s="259"/>
      <c r="H822" s="273"/>
      <c r="I822" s="273"/>
      <c r="J822" s="273"/>
      <c r="K822" s="332" t="s">
        <v>463</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25">
      <c r="A823" s="249"/>
      <c r="B823" s="258"/>
      <c r="C823" s="251">
        <f>INT($C$817)+2</f>
        <v>3</v>
      </c>
      <c r="D823" s="259"/>
      <c r="E823" s="331"/>
      <c r="F823" s="331"/>
      <c r="G823" s="259"/>
      <c r="H823" s="273"/>
      <c r="I823" s="273"/>
      <c r="J823" s="273"/>
      <c r="K823" s="321" t="s">
        <v>530</v>
      </c>
      <c r="L823" s="321" t="s">
        <v>531</v>
      </c>
      <c r="M823" s="321" t="s">
        <v>532</v>
      </c>
      <c r="N823" s="321" t="s">
        <v>533</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25">
      <c r="A824" s="249"/>
      <c r="B824" s="258" t="s">
        <v>423</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2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25">
      <c r="A826" s="249"/>
      <c r="B826" s="258" t="s">
        <v>424</v>
      </c>
      <c r="C826" s="251">
        <f>INT(MAX($C$836:$C$866))+1</f>
        <v>6</v>
      </c>
      <c r="D826" s="274" t="s">
        <v>425</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25">
      <c r="A827" s="249"/>
      <c r="B827" s="258"/>
      <c r="C827" s="251">
        <f>INT($C$817)+1</f>
        <v>2</v>
      </c>
      <c r="D827" s="274"/>
      <c r="E827" s="331"/>
      <c r="F827" s="331"/>
      <c r="G827" s="274"/>
      <c r="H827" s="334" t="s">
        <v>652</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0999999999999996" customHeight="1" outlineLevel="3" x14ac:dyDescent="0.25">
      <c r="A828" s="249"/>
      <c r="B828" s="258"/>
      <c r="C828" s="251">
        <f>INT($C$817)+3.005</f>
        <v>4.0049999999999999</v>
      </c>
      <c r="D828" s="274" t="s">
        <v>426</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25">
      <c r="A829" s="249"/>
      <c r="B829" s="258"/>
      <c r="C829" s="251">
        <f>INT($C$817)+2</f>
        <v>3</v>
      </c>
      <c r="D829" s="274"/>
      <c r="E829" s="331"/>
      <c r="F829" s="331"/>
      <c r="G829" s="274"/>
      <c r="H829" s="593" t="s">
        <v>1118</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25">
      <c r="A830" s="249"/>
      <c r="B830" s="258"/>
      <c r="C830" s="251">
        <f>INT($C$817)+2</f>
        <v>3</v>
      </c>
      <c r="D830" s="274"/>
      <c r="E830" s="331"/>
      <c r="F830" s="331"/>
      <c r="G830" s="274"/>
      <c r="H830" s="377"/>
      <c r="I830" s="412" t="s">
        <v>654</v>
      </c>
      <c r="J830" s="377" t="s">
        <v>655</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25">
      <c r="A831" s="249"/>
      <c r="B831" s="258"/>
      <c r="C831" s="251">
        <f>INT($C$817)+4</f>
        <v>5</v>
      </c>
      <c r="D831" s="274"/>
      <c r="E831" s="331"/>
      <c r="F831" s="331"/>
      <c r="G831" s="274"/>
      <c r="H831" s="413"/>
      <c r="I831" s="414">
        <v>0</v>
      </c>
      <c r="J831" s="414" t="s">
        <v>657</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25">
      <c r="A832" s="249"/>
      <c r="B832" s="258"/>
      <c r="C832" s="251">
        <f>INT($C$817)+4</f>
        <v>5</v>
      </c>
      <c r="D832" s="274"/>
      <c r="E832" s="331"/>
      <c r="F832" s="331"/>
      <c r="G832" s="274"/>
      <c r="H832" s="295"/>
      <c r="I832" s="301">
        <v>1</v>
      </c>
      <c r="J832" s="295" t="s">
        <v>658</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25">
      <c r="A833" s="249"/>
      <c r="B833" s="258"/>
      <c r="C833" s="251">
        <f>INT($C$817)+4</f>
        <v>5</v>
      </c>
      <c r="D833" s="274"/>
      <c r="E833" s="331"/>
      <c r="F833" s="331"/>
      <c r="G833" s="274"/>
      <c r="H833" s="295"/>
      <c r="I833" s="301">
        <v>2</v>
      </c>
      <c r="J833" s="295" t="s">
        <v>659</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0999999999999996" customHeight="1" outlineLevel="2" x14ac:dyDescent="0.2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430</v>
      </c>
      <c r="AR834" s="261"/>
      <c r="AS834" s="249"/>
      <c r="AT834" s="249"/>
      <c r="AU834" s="249"/>
    </row>
    <row r="835" spans="1:47" outlineLevel="1" x14ac:dyDescent="0.25">
      <c r="A835" s="249"/>
      <c r="B835" s="258"/>
      <c r="C835" s="251">
        <f>INT($C$817)+1</f>
        <v>2</v>
      </c>
      <c r="D835" s="274"/>
      <c r="E835" s="331"/>
      <c r="F835" s="331"/>
      <c r="G835" s="274"/>
      <c r="H835" s="334" t="s">
        <v>660</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0999999999999996" customHeight="1" outlineLevel="3" x14ac:dyDescent="0.25">
      <c r="A836" s="249"/>
      <c r="B836" s="258"/>
      <c r="C836" s="251">
        <f>INT($C$817)+3.005</f>
        <v>4.0049999999999999</v>
      </c>
      <c r="D836" s="274" t="s">
        <v>426</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25">
      <c r="A837" s="249"/>
      <c r="B837" s="258"/>
      <c r="C837" s="251">
        <f>INT($C$817)+2</f>
        <v>3</v>
      </c>
      <c r="D837" s="274"/>
      <c r="E837" s="331"/>
      <c r="F837" s="331"/>
      <c r="G837" s="274"/>
      <c r="H837" s="593" t="s">
        <v>1119</v>
      </c>
      <c r="I837" s="279"/>
      <c r="J837" s="279"/>
      <c r="K837" s="295">
        <f>i_s_len</f>
        <v>8</v>
      </c>
      <c r="L837" s="282">
        <v>3</v>
      </c>
      <c r="M837" s="279"/>
      <c r="N837" s="280" t="s">
        <v>661</v>
      </c>
      <c r="O837" s="279"/>
      <c r="P837" s="279"/>
      <c r="Q837" s="279"/>
      <c r="R837" s="279"/>
      <c r="S837" s="279"/>
      <c r="T837" s="279"/>
      <c r="U837" s="279"/>
      <c r="V837" s="279"/>
      <c r="W837" s="279"/>
      <c r="X837" s="279"/>
      <c r="Y837" s="411" t="s">
        <v>653</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25">
      <c r="A838" s="249"/>
      <c r="B838" s="258"/>
      <c r="C838" s="251">
        <f>INT($C$817)+2</f>
        <v>3</v>
      </c>
      <c r="D838" s="274"/>
      <c r="E838" s="331"/>
      <c r="F838" s="331"/>
      <c r="G838" s="274"/>
      <c r="H838" s="377" t="s">
        <v>662</v>
      </c>
      <c r="I838" s="377" t="s">
        <v>654</v>
      </c>
      <c r="J838" s="377" t="s">
        <v>655</v>
      </c>
      <c r="K838" s="345" t="s">
        <v>1202</v>
      </c>
      <c r="L838" s="345"/>
      <c r="M838" s="345"/>
      <c r="N838" s="345"/>
      <c r="O838" s="345" t="s">
        <v>656</v>
      </c>
      <c r="P838" s="345"/>
      <c r="Q838" s="345"/>
      <c r="R838" s="345"/>
      <c r="S838" s="279"/>
      <c r="T838" s="279"/>
      <c r="U838" s="279"/>
      <c r="V838" s="279"/>
      <c r="W838" s="279"/>
      <c r="X838" s="279"/>
      <c r="Y838" s="416" t="s">
        <v>1202</v>
      </c>
      <c r="Z838" s="416"/>
      <c r="AA838" s="416"/>
      <c r="AB838" s="416"/>
      <c r="AC838" s="416" t="s">
        <v>656</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25">
      <c r="A839" s="249"/>
      <c r="B839" s="258"/>
      <c r="C839" s="251">
        <f t="shared" ref="C839:C847" si="286">INT($C$817)+4</f>
        <v>5</v>
      </c>
      <c r="D839" s="274"/>
      <c r="E839" s="331"/>
      <c r="F839" s="331"/>
      <c r="G839" s="274"/>
      <c r="H839" s="413" t="s">
        <v>663</v>
      </c>
      <c r="I839" s="414">
        <v>0</v>
      </c>
      <c r="J839" s="414" t="s">
        <v>664</v>
      </c>
      <c r="K839" s="417"/>
      <c r="L839" s="417"/>
      <c r="M839" s="417"/>
      <c r="N839" s="417"/>
      <c r="O839" s="418"/>
      <c r="P839" s="418"/>
      <c r="Q839" s="418"/>
      <c r="R839" s="418"/>
      <c r="S839" s="771" t="s">
        <v>1120</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25">
      <c r="A840" s="249"/>
      <c r="B840" s="258"/>
      <c r="C840" s="251">
        <f t="shared" si="286"/>
        <v>5</v>
      </c>
      <c r="D840" s="274"/>
      <c r="E840" s="331"/>
      <c r="F840" s="331"/>
      <c r="G840" s="274"/>
      <c r="H840" s="295" t="s">
        <v>665</v>
      </c>
      <c r="I840" s="301"/>
      <c r="J840" s="295" t="s">
        <v>666</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25">
      <c r="A841" s="249"/>
      <c r="B841" s="258"/>
      <c r="C841" s="251">
        <f t="shared" si="286"/>
        <v>5</v>
      </c>
      <c r="D841" s="274"/>
      <c r="E841" s="331"/>
      <c r="F841" s="331"/>
      <c r="G841" s="274"/>
      <c r="H841" s="295" t="s">
        <v>667</v>
      </c>
      <c r="I841" s="301"/>
      <c r="J841" s="295" t="s">
        <v>666</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25">
      <c r="A842" s="249"/>
      <c r="B842" s="258"/>
      <c r="C842" s="251">
        <f t="shared" si="286"/>
        <v>5</v>
      </c>
      <c r="D842" s="274"/>
      <c r="E842" s="331"/>
      <c r="F842" s="331"/>
      <c r="G842" s="274"/>
      <c r="H842" s="295">
        <v>3</v>
      </c>
      <c r="I842" s="301"/>
      <c r="J842" s="295" t="s">
        <v>666</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25">
      <c r="A843" s="249"/>
      <c r="B843" s="258"/>
      <c r="C843" s="251">
        <f t="shared" si="286"/>
        <v>5</v>
      </c>
      <c r="D843" s="274"/>
      <c r="E843" s="331"/>
      <c r="F843" s="331"/>
      <c r="G843" s="274"/>
      <c r="H843" s="295">
        <v>4</v>
      </c>
      <c r="I843" s="301"/>
      <c r="J843" s="295" t="s">
        <v>666</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25">
      <c r="A844" s="249"/>
      <c r="B844" s="258"/>
      <c r="C844" s="251">
        <f t="shared" si="286"/>
        <v>5</v>
      </c>
      <c r="D844" s="274"/>
      <c r="E844" s="331"/>
      <c r="F844" s="331"/>
      <c r="G844" s="274"/>
      <c r="H844" s="295">
        <v>5</v>
      </c>
      <c r="I844" s="301"/>
      <c r="J844" s="295" t="s">
        <v>666</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25">
      <c r="A845" s="249"/>
      <c r="B845" s="258"/>
      <c r="C845" s="251">
        <f t="shared" si="286"/>
        <v>5</v>
      </c>
      <c r="D845" s="274"/>
      <c r="E845" s="331"/>
      <c r="F845" s="331"/>
      <c r="G845" s="274"/>
      <c r="H845" s="295">
        <v>6</v>
      </c>
      <c r="I845" s="301"/>
      <c r="J845" s="295" t="s">
        <v>666</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25">
      <c r="A846" s="249"/>
      <c r="B846" s="258"/>
      <c r="C846" s="251">
        <f t="shared" si="286"/>
        <v>5</v>
      </c>
      <c r="D846" s="274"/>
      <c r="E846" s="331"/>
      <c r="F846" s="331"/>
      <c r="G846" s="274"/>
      <c r="H846" s="295">
        <v>7</v>
      </c>
      <c r="I846" s="301"/>
      <c r="J846" s="295" t="s">
        <v>666</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25">
      <c r="A847" s="249"/>
      <c r="B847" s="258"/>
      <c r="C847" s="251">
        <f t="shared" si="286"/>
        <v>5</v>
      </c>
      <c r="D847" s="274"/>
      <c r="E847" s="331"/>
      <c r="F847" s="331"/>
      <c r="G847" s="274"/>
      <c r="H847" s="421">
        <v>8</v>
      </c>
      <c r="I847" s="422"/>
      <c r="J847" s="421" t="s">
        <v>666</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25">
      <c r="A848" s="249"/>
      <c r="B848" s="258"/>
      <c r="C848" s="251">
        <f t="shared" ref="C848:C865" si="289">INT($C$817)+3</f>
        <v>4</v>
      </c>
      <c r="D848" s="274"/>
      <c r="E848" s="331"/>
      <c r="F848" s="331"/>
      <c r="G848" s="274"/>
      <c r="H848" s="413" t="s">
        <v>663</v>
      </c>
      <c r="I848" s="414">
        <v>1</v>
      </c>
      <c r="J848" s="301" t="s">
        <v>668</v>
      </c>
      <c r="K848" s="420">
        <f>INT(4*30.4)</f>
        <v>121</v>
      </c>
      <c r="L848" s="420">
        <f t="shared" ref="L848:N848" si="290">INT(4*30.4)</f>
        <v>121</v>
      </c>
      <c r="M848" s="420">
        <f t="shared" si="290"/>
        <v>121</v>
      </c>
      <c r="N848" s="420">
        <f t="shared" si="290"/>
        <v>121</v>
      </c>
      <c r="O848" s="420"/>
      <c r="P848" s="420"/>
      <c r="Q848" s="420"/>
      <c r="R848" s="420"/>
      <c r="S848" s="985" t="s">
        <v>1235</v>
      </c>
      <c r="T848" s="986"/>
      <c r="U848" s="986"/>
      <c r="V848" s="986"/>
      <c r="W848" s="987"/>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25">
      <c r="A849" s="249"/>
      <c r="B849" s="258"/>
      <c r="C849" s="251">
        <f t="shared" si="289"/>
        <v>4</v>
      </c>
      <c r="D849" s="274"/>
      <c r="E849" s="331"/>
      <c r="F849" s="331"/>
      <c r="G849" s="274"/>
      <c r="H849" s="295" t="s">
        <v>665</v>
      </c>
      <c r="I849" s="301"/>
      <c r="J849" s="295" t="s">
        <v>666</v>
      </c>
      <c r="K849" s="420">
        <v>364</v>
      </c>
      <c r="L849" s="420">
        <v>364</v>
      </c>
      <c r="M849" s="420">
        <v>364</v>
      </c>
      <c r="N849" s="420">
        <v>364</v>
      </c>
      <c r="O849" s="420"/>
      <c r="P849" s="420"/>
      <c r="Q849" s="420"/>
      <c r="R849" s="420"/>
      <c r="S849" s="988"/>
      <c r="T849" s="989"/>
      <c r="U849" s="989"/>
      <c r="V849" s="989"/>
      <c r="W849" s="990"/>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25">
      <c r="A850" s="249"/>
      <c r="B850" s="258"/>
      <c r="C850" s="251">
        <f t="shared" si="289"/>
        <v>4</v>
      </c>
      <c r="D850" s="274"/>
      <c r="E850" s="331"/>
      <c r="F850" s="331"/>
      <c r="G850" s="274"/>
      <c r="H850" s="295" t="s">
        <v>667</v>
      </c>
      <c r="I850" s="301"/>
      <c r="J850" s="295" t="s">
        <v>666</v>
      </c>
      <c r="K850" s="420">
        <f t="shared" ref="K850:K856" si="294">K849+364</f>
        <v>728</v>
      </c>
      <c r="L850" s="420">
        <f t="shared" ref="L850:N856" si="295">L849+364</f>
        <v>728</v>
      </c>
      <c r="M850" s="420">
        <f t="shared" si="295"/>
        <v>728</v>
      </c>
      <c r="N850" s="420">
        <f t="shared" si="295"/>
        <v>728</v>
      </c>
      <c r="O850" s="420"/>
      <c r="P850" s="420"/>
      <c r="Q850" s="420"/>
      <c r="R850" s="420"/>
      <c r="S850" s="988"/>
      <c r="T850" s="989"/>
      <c r="U850" s="989"/>
      <c r="V850" s="989"/>
      <c r="W850" s="990"/>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25">
      <c r="A851" s="249"/>
      <c r="B851" s="258"/>
      <c r="C851" s="251">
        <f t="shared" si="289"/>
        <v>4</v>
      </c>
      <c r="D851" s="274"/>
      <c r="E851" s="331"/>
      <c r="F851" s="331"/>
      <c r="G851" s="274"/>
      <c r="H851" s="295">
        <v>3</v>
      </c>
      <c r="I851" s="301"/>
      <c r="J851" s="295" t="s">
        <v>666</v>
      </c>
      <c r="K851" s="420">
        <f t="shared" si="294"/>
        <v>1092</v>
      </c>
      <c r="L851" s="420">
        <f t="shared" si="295"/>
        <v>1092</v>
      </c>
      <c r="M851" s="420">
        <f t="shared" si="295"/>
        <v>1092</v>
      </c>
      <c r="N851" s="420">
        <f t="shared" si="295"/>
        <v>1092</v>
      </c>
      <c r="O851" s="420"/>
      <c r="P851" s="420"/>
      <c r="Q851" s="420"/>
      <c r="R851" s="420"/>
      <c r="S851" s="988"/>
      <c r="T851" s="989"/>
      <c r="U851" s="989"/>
      <c r="V851" s="989"/>
      <c r="W851" s="990"/>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25">
      <c r="A852" s="249"/>
      <c r="B852" s="258"/>
      <c r="C852" s="251">
        <f t="shared" si="289"/>
        <v>4</v>
      </c>
      <c r="D852" s="274"/>
      <c r="E852" s="331"/>
      <c r="F852" s="331"/>
      <c r="G852" s="274"/>
      <c r="H852" s="295">
        <v>4</v>
      </c>
      <c r="I852" s="301"/>
      <c r="J852" s="295" t="s">
        <v>666</v>
      </c>
      <c r="K852" s="420">
        <f t="shared" si="294"/>
        <v>1456</v>
      </c>
      <c r="L852" s="420">
        <f t="shared" si="295"/>
        <v>1456</v>
      </c>
      <c r="M852" s="420">
        <f t="shared" si="295"/>
        <v>1456</v>
      </c>
      <c r="N852" s="420">
        <f t="shared" si="295"/>
        <v>1456</v>
      </c>
      <c r="O852" s="420"/>
      <c r="P852" s="420"/>
      <c r="Q852" s="420"/>
      <c r="R852" s="420"/>
      <c r="S852" s="988"/>
      <c r="T852" s="989"/>
      <c r="U852" s="989"/>
      <c r="V852" s="989"/>
      <c r="W852" s="990"/>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25">
      <c r="A853" s="249"/>
      <c r="B853" s="258"/>
      <c r="C853" s="251">
        <f t="shared" si="289"/>
        <v>4</v>
      </c>
      <c r="D853" s="274"/>
      <c r="E853" s="331"/>
      <c r="F853" s="331"/>
      <c r="G853" s="274"/>
      <c r="H853" s="295">
        <v>5</v>
      </c>
      <c r="I853" s="301"/>
      <c r="J853" s="295" t="s">
        <v>666</v>
      </c>
      <c r="K853" s="420">
        <f t="shared" si="294"/>
        <v>1820</v>
      </c>
      <c r="L853" s="420">
        <f t="shared" si="295"/>
        <v>1820</v>
      </c>
      <c r="M853" s="420">
        <f t="shared" si="295"/>
        <v>1820</v>
      </c>
      <c r="N853" s="420">
        <f t="shared" si="295"/>
        <v>1820</v>
      </c>
      <c r="O853" s="420"/>
      <c r="P853" s="420"/>
      <c r="Q853" s="420"/>
      <c r="R853" s="420"/>
      <c r="S853" s="988"/>
      <c r="T853" s="989"/>
      <c r="U853" s="989"/>
      <c r="V853" s="989"/>
      <c r="W853" s="990"/>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25">
      <c r="A854" s="249"/>
      <c r="B854" s="258"/>
      <c r="C854" s="251">
        <f t="shared" si="289"/>
        <v>4</v>
      </c>
      <c r="D854" s="274"/>
      <c r="E854" s="331"/>
      <c r="F854" s="331"/>
      <c r="G854" s="274"/>
      <c r="H854" s="295">
        <v>6</v>
      </c>
      <c r="I854" s="301"/>
      <c r="J854" s="295" t="s">
        <v>666</v>
      </c>
      <c r="K854" s="420">
        <f t="shared" si="294"/>
        <v>2184</v>
      </c>
      <c r="L854" s="420">
        <f t="shared" si="295"/>
        <v>2184</v>
      </c>
      <c r="M854" s="420">
        <f t="shared" si="295"/>
        <v>2184</v>
      </c>
      <c r="N854" s="420">
        <f t="shared" si="295"/>
        <v>2184</v>
      </c>
      <c r="O854" s="420"/>
      <c r="P854" s="420"/>
      <c r="Q854" s="420"/>
      <c r="R854" s="420"/>
      <c r="S854" s="988"/>
      <c r="T854" s="989"/>
      <c r="U854" s="989"/>
      <c r="V854" s="989"/>
      <c r="W854" s="990"/>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25">
      <c r="A855" s="249"/>
      <c r="B855" s="258"/>
      <c r="C855" s="251">
        <f t="shared" si="289"/>
        <v>4</v>
      </c>
      <c r="D855" s="274"/>
      <c r="E855" s="331"/>
      <c r="F855" s="331"/>
      <c r="G855" s="274"/>
      <c r="H855" s="295">
        <v>7</v>
      </c>
      <c r="I855" s="301"/>
      <c r="J855" s="295" t="s">
        <v>666</v>
      </c>
      <c r="K855" s="420">
        <f t="shared" si="294"/>
        <v>2548</v>
      </c>
      <c r="L855" s="420">
        <f t="shared" si="295"/>
        <v>2548</v>
      </c>
      <c r="M855" s="420">
        <f t="shared" si="295"/>
        <v>2548</v>
      </c>
      <c r="N855" s="420">
        <f t="shared" si="295"/>
        <v>2548</v>
      </c>
      <c r="O855" s="420"/>
      <c r="P855" s="420"/>
      <c r="Q855" s="420"/>
      <c r="R855" s="420"/>
      <c r="S855" s="988"/>
      <c r="T855" s="989"/>
      <c r="U855" s="989"/>
      <c r="V855" s="989"/>
      <c r="W855" s="990"/>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25">
      <c r="A856" s="249"/>
      <c r="B856" s="258"/>
      <c r="C856" s="251">
        <f t="shared" si="289"/>
        <v>4</v>
      </c>
      <c r="D856" s="274"/>
      <c r="E856" s="331"/>
      <c r="F856" s="331"/>
      <c r="G856" s="274"/>
      <c r="H856" s="421">
        <v>8</v>
      </c>
      <c r="I856" s="422"/>
      <c r="J856" s="421" t="s">
        <v>666</v>
      </c>
      <c r="K856" s="420">
        <f t="shared" si="294"/>
        <v>2912</v>
      </c>
      <c r="L856" s="420">
        <f t="shared" si="295"/>
        <v>2912</v>
      </c>
      <c r="M856" s="420">
        <f t="shared" si="295"/>
        <v>2912</v>
      </c>
      <c r="N856" s="420">
        <f t="shared" si="295"/>
        <v>2912</v>
      </c>
      <c r="O856" s="420"/>
      <c r="P856" s="420"/>
      <c r="Q856" s="420"/>
      <c r="R856" s="420"/>
      <c r="S856" s="988"/>
      <c r="T856" s="989"/>
      <c r="U856" s="989"/>
      <c r="V856" s="989"/>
      <c r="W856" s="990"/>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25">
      <c r="A857" s="249"/>
      <c r="B857" s="258"/>
      <c r="C857" s="251">
        <f t="shared" si="289"/>
        <v>4</v>
      </c>
      <c r="D857" s="274"/>
      <c r="E857" s="331"/>
      <c r="F857" s="331"/>
      <c r="G857" s="274"/>
      <c r="H857" s="413" t="s">
        <v>663</v>
      </c>
      <c r="I857" s="414">
        <v>2</v>
      </c>
      <c r="J857" s="414" t="s">
        <v>669</v>
      </c>
      <c r="K857" s="420"/>
      <c r="L857" s="420"/>
      <c r="M857" s="420"/>
      <c r="N857" s="420"/>
      <c r="O857" s="420">
        <v>45</v>
      </c>
      <c r="P857" s="420">
        <v>45</v>
      </c>
      <c r="Q857" s="420">
        <v>45</v>
      </c>
      <c r="R857" s="420">
        <v>47</v>
      </c>
      <c r="S857" s="988"/>
      <c r="T857" s="989"/>
      <c r="U857" s="989"/>
      <c r="V857" s="989"/>
      <c r="W857" s="990"/>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25">
      <c r="A858" s="249"/>
      <c r="B858" s="258"/>
      <c r="C858" s="251">
        <f t="shared" si="289"/>
        <v>4</v>
      </c>
      <c r="D858" s="274"/>
      <c r="E858" s="331"/>
      <c r="F858" s="331"/>
      <c r="G858" s="274"/>
      <c r="H858" s="295" t="s">
        <v>665</v>
      </c>
      <c r="I858" s="301"/>
      <c r="J858" s="301" t="s">
        <v>669</v>
      </c>
      <c r="K858" s="420">
        <f>INT(15*30.4)-7</f>
        <v>449</v>
      </c>
      <c r="L858" s="420">
        <v>449</v>
      </c>
      <c r="M858" s="420">
        <v>449</v>
      </c>
      <c r="N858" s="420">
        <v>449</v>
      </c>
      <c r="O858" s="420">
        <v>45</v>
      </c>
      <c r="P858" s="420">
        <v>45</v>
      </c>
      <c r="Q858" s="420">
        <v>45</v>
      </c>
      <c r="R858" s="420">
        <v>47</v>
      </c>
      <c r="S858" s="988"/>
      <c r="T858" s="989"/>
      <c r="U858" s="989"/>
      <c r="V858" s="989"/>
      <c r="W858" s="990"/>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25">
      <c r="A859" s="249"/>
      <c r="B859" s="258"/>
      <c r="C859" s="251">
        <f t="shared" si="289"/>
        <v>4</v>
      </c>
      <c r="D859" s="274"/>
      <c r="E859" s="331"/>
      <c r="F859" s="331"/>
      <c r="G859" s="274"/>
      <c r="H859" s="295" t="s">
        <v>667</v>
      </c>
      <c r="I859" s="301"/>
      <c r="J859" s="301" t="s">
        <v>1121</v>
      </c>
      <c r="K859" s="420"/>
      <c r="L859" s="420"/>
      <c r="M859" s="420"/>
      <c r="N859" s="420"/>
      <c r="O859" s="420"/>
      <c r="P859" s="420"/>
      <c r="Q859" s="420"/>
      <c r="R859" s="420"/>
      <c r="S859" s="988"/>
      <c r="T859" s="989"/>
      <c r="U859" s="989"/>
      <c r="V859" s="989"/>
      <c r="W859" s="990"/>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25">
      <c r="A860" s="249"/>
      <c r="B860" s="258"/>
      <c r="C860" s="251">
        <f t="shared" si="289"/>
        <v>4</v>
      </c>
      <c r="D860" s="274"/>
      <c r="E860" s="331"/>
      <c r="F860" s="331"/>
      <c r="G860" s="274"/>
      <c r="H860" s="295">
        <v>3</v>
      </c>
      <c r="I860" s="301"/>
      <c r="J860" s="295" t="s">
        <v>666</v>
      </c>
      <c r="K860" s="420"/>
      <c r="L860" s="420"/>
      <c r="M860" s="420"/>
      <c r="N860" s="420"/>
      <c r="O860" s="420"/>
      <c r="P860" s="420"/>
      <c r="Q860" s="420"/>
      <c r="R860" s="420"/>
      <c r="S860" s="988"/>
      <c r="T860" s="989"/>
      <c r="U860" s="989"/>
      <c r="V860" s="989"/>
      <c r="W860" s="990"/>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25">
      <c r="A861" s="249"/>
      <c r="B861" s="258"/>
      <c r="C861" s="251">
        <f t="shared" si="289"/>
        <v>4</v>
      </c>
      <c r="D861" s="274"/>
      <c r="E861" s="331"/>
      <c r="F861" s="331"/>
      <c r="G861" s="274"/>
      <c r="H861" s="295">
        <v>4</v>
      </c>
      <c r="I861" s="301"/>
      <c r="J861" s="295" t="s">
        <v>666</v>
      </c>
      <c r="K861" s="420"/>
      <c r="L861" s="420"/>
      <c r="M861" s="420"/>
      <c r="N861" s="420"/>
      <c r="O861" s="420"/>
      <c r="P861" s="420"/>
      <c r="Q861" s="420"/>
      <c r="R861" s="420"/>
      <c r="S861" s="988"/>
      <c r="T861" s="989"/>
      <c r="U861" s="989"/>
      <c r="V861" s="989"/>
      <c r="W861" s="990"/>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25">
      <c r="A862" s="249"/>
      <c r="B862" s="258"/>
      <c r="C862" s="251">
        <f t="shared" si="289"/>
        <v>4</v>
      </c>
      <c r="D862" s="274"/>
      <c r="E862" s="331"/>
      <c r="F862" s="331"/>
      <c r="G862" s="274"/>
      <c r="H862" s="295">
        <v>5</v>
      </c>
      <c r="I862" s="301"/>
      <c r="J862" s="295" t="s">
        <v>666</v>
      </c>
      <c r="K862" s="420"/>
      <c r="L862" s="420"/>
      <c r="M862" s="420"/>
      <c r="N862" s="420"/>
      <c r="O862" s="420"/>
      <c r="P862" s="420"/>
      <c r="Q862" s="420"/>
      <c r="R862" s="420"/>
      <c r="S862" s="988"/>
      <c r="T862" s="989"/>
      <c r="U862" s="989"/>
      <c r="V862" s="989"/>
      <c r="W862" s="990"/>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25">
      <c r="A863" s="249"/>
      <c r="B863" s="258"/>
      <c r="C863" s="251">
        <f t="shared" si="289"/>
        <v>4</v>
      </c>
      <c r="D863" s="274"/>
      <c r="E863" s="331"/>
      <c r="F863" s="331"/>
      <c r="G863" s="274"/>
      <c r="H863" s="295">
        <v>6</v>
      </c>
      <c r="I863" s="301"/>
      <c r="J863" s="295" t="s">
        <v>666</v>
      </c>
      <c r="K863" s="420"/>
      <c r="L863" s="420"/>
      <c r="M863" s="420"/>
      <c r="N863" s="420"/>
      <c r="O863" s="420"/>
      <c r="P863" s="420"/>
      <c r="Q863" s="420"/>
      <c r="R863" s="420"/>
      <c r="S863" s="988"/>
      <c r="T863" s="989"/>
      <c r="U863" s="989"/>
      <c r="V863" s="989"/>
      <c r="W863" s="990"/>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25">
      <c r="A864" s="249"/>
      <c r="B864" s="258"/>
      <c r="C864" s="251">
        <f t="shared" si="289"/>
        <v>4</v>
      </c>
      <c r="D864" s="274"/>
      <c r="E864" s="331"/>
      <c r="F864" s="331"/>
      <c r="G864" s="274"/>
      <c r="H864" s="295">
        <v>7</v>
      </c>
      <c r="I864" s="301"/>
      <c r="J864" s="295" t="s">
        <v>666</v>
      </c>
      <c r="K864" s="420"/>
      <c r="L864" s="420"/>
      <c r="M864" s="420"/>
      <c r="N864" s="420"/>
      <c r="O864" s="420"/>
      <c r="P864" s="420"/>
      <c r="Q864" s="420"/>
      <c r="R864" s="420"/>
      <c r="S864" s="988"/>
      <c r="T864" s="989"/>
      <c r="U864" s="989"/>
      <c r="V864" s="989"/>
      <c r="W864" s="990"/>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25">
      <c r="A865" s="249"/>
      <c r="B865" s="258"/>
      <c r="C865" s="251">
        <f t="shared" si="289"/>
        <v>4</v>
      </c>
      <c r="D865" s="274"/>
      <c r="E865" s="331"/>
      <c r="F865" s="331"/>
      <c r="G865" s="274"/>
      <c r="H865" s="421">
        <v>8</v>
      </c>
      <c r="I865" s="422"/>
      <c r="J865" s="421" t="s">
        <v>666</v>
      </c>
      <c r="K865" s="420"/>
      <c r="L865" s="420"/>
      <c r="M865" s="420"/>
      <c r="N865" s="420"/>
      <c r="O865" s="420"/>
      <c r="P865" s="420"/>
      <c r="Q865" s="420"/>
      <c r="R865" s="420"/>
      <c r="S865" s="991"/>
      <c r="T865" s="992"/>
      <c r="U865" s="992"/>
      <c r="V865" s="992"/>
      <c r="W865" s="993"/>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0999999999999996" customHeight="1" outlineLevel="2" x14ac:dyDescent="0.2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430</v>
      </c>
      <c r="AR866" s="261"/>
      <c r="AS866" s="249"/>
      <c r="AT866" s="249"/>
      <c r="AU866" s="249"/>
    </row>
    <row r="867" spans="1:47" ht="5.0999999999999996" customHeight="1" outlineLevel="2" x14ac:dyDescent="0.2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0999999999999996" customHeight="1" outlineLevel="1" x14ac:dyDescent="0.2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126</v>
      </c>
      <c r="AS868" s="249"/>
      <c r="AT868" s="249"/>
      <c r="AU868" s="249"/>
    </row>
    <row r="869" spans="1:47" ht="5.0999999999999996" customHeight="1" x14ac:dyDescent="0.2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2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2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0999999999999996" customHeight="1" thickBot="1" x14ac:dyDescent="0.3">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0999999999999996" customHeight="1" outlineLevel="1" collapsed="1" x14ac:dyDescent="0.2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2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00000000000001" customHeight="1" x14ac:dyDescent="0.25">
      <c r="A875" s="249"/>
      <c r="B875" s="258"/>
      <c r="C875" s="251">
        <v>1.02</v>
      </c>
      <c r="D875" s="262"/>
      <c r="E875" s="324" t="s">
        <v>417</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00000000000001" customHeight="1" outlineLevel="1" x14ac:dyDescent="0.25">
      <c r="A876" s="249"/>
      <c r="B876" s="258"/>
      <c r="C876" s="251">
        <f>INT($C$875)+1.02</f>
        <v>2.02</v>
      </c>
      <c r="D876" s="262"/>
      <c r="E876" s="324" t="s">
        <v>419</v>
      </c>
      <c r="F876" s="328">
        <v>1</v>
      </c>
      <c r="G876" s="267"/>
      <c r="H876" s="268" t="s">
        <v>670</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0999999999999996" customHeight="1" outlineLevel="2" x14ac:dyDescent="0.2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2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25">
      <c r="A879" s="249"/>
      <c r="B879" s="258"/>
      <c r="C879" s="251">
        <f>INT($C$875)+2</f>
        <v>3</v>
      </c>
      <c r="D879" s="259"/>
      <c r="E879" s="331"/>
      <c r="F879" s="331"/>
      <c r="G879" s="259"/>
      <c r="H879" s="273"/>
      <c r="I879" s="273"/>
      <c r="J879" s="273"/>
      <c r="K879" s="273"/>
      <c r="L879" s="332" t="s">
        <v>671</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25">
      <c r="A880" s="249"/>
      <c r="B880" s="258"/>
      <c r="C880" s="251">
        <f>INT($C$875)+2</f>
        <v>3</v>
      </c>
      <c r="D880" s="259"/>
      <c r="E880" s="331"/>
      <c r="F880" s="331"/>
      <c r="G880" s="259"/>
      <c r="H880" s="273"/>
      <c r="I880" s="273"/>
      <c r="J880" s="273"/>
      <c r="K880" s="273"/>
      <c r="L880" s="273"/>
      <c r="M880" s="273"/>
      <c r="N880" s="332" t="s">
        <v>672</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30" outlineLevel="2" x14ac:dyDescent="0.25">
      <c r="A881" s="249"/>
      <c r="B881" s="258"/>
      <c r="C881" s="251">
        <f>INT($C$875)+2</f>
        <v>3</v>
      </c>
      <c r="D881" s="259"/>
      <c r="E881" s="331"/>
      <c r="F881" s="331"/>
      <c r="G881" s="259"/>
      <c r="H881" s="273" t="s">
        <v>673</v>
      </c>
      <c r="I881" s="273"/>
      <c r="J881" s="273" t="s">
        <v>674</v>
      </c>
      <c r="K881" s="273" t="s">
        <v>163</v>
      </c>
      <c r="L881" s="273" t="s">
        <v>675</v>
      </c>
      <c r="M881" s="273" t="s">
        <v>676</v>
      </c>
      <c r="N881" s="273" t="s">
        <v>677</v>
      </c>
      <c r="O881" s="273" t="s">
        <v>678</v>
      </c>
      <c r="P881" s="273" t="s">
        <v>679</v>
      </c>
      <c r="Q881" s="428" t="s">
        <v>680</v>
      </c>
      <c r="R881" s="273" t="s">
        <v>681</v>
      </c>
      <c r="S881" s="273" t="s">
        <v>682</v>
      </c>
      <c r="T881" s="273" t="s">
        <v>937</v>
      </c>
      <c r="U881" s="273" t="s">
        <v>635</v>
      </c>
      <c r="V881" s="273" t="s">
        <v>683</v>
      </c>
      <c r="W881" s="273" t="s">
        <v>684</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25">
      <c r="A882" s="249"/>
      <c r="B882" s="258" t="s">
        <v>423</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2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25">
      <c r="A884" s="249"/>
      <c r="B884" s="258" t="s">
        <v>424</v>
      </c>
      <c r="C884" s="251">
        <f>INT(MAX($C$885:$C$995))+1</f>
        <v>5</v>
      </c>
      <c r="D884" s="274" t="s">
        <v>425</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0999999999999996" customHeight="1" outlineLevel="2" x14ac:dyDescent="0.25">
      <c r="A885" s="249"/>
      <c r="B885" s="258"/>
      <c r="C885" s="251">
        <f>INT($C$875)+2.005</f>
        <v>3.0049999999999999</v>
      </c>
      <c r="D885" s="274" t="s">
        <v>426</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25">
      <c r="A886" s="249"/>
      <c r="B886" s="258"/>
      <c r="C886" s="251">
        <f>INT($C$875)+2</f>
        <v>3</v>
      </c>
      <c r="D886" s="274"/>
      <c r="E886" s="331" t="s">
        <v>685</v>
      </c>
      <c r="F886" s="325" t="s">
        <v>686</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25">
      <c r="A887" s="249"/>
      <c r="B887" s="258"/>
      <c r="C887" s="251">
        <f>INT($C$875)+2</f>
        <v>3</v>
      </c>
      <c r="D887" s="274"/>
      <c r="E887" s="331">
        <v>0</v>
      </c>
      <c r="F887" s="325" t="b">
        <f t="shared" ref="F887:F918" si="298">COUNTIFS($L887:$W887,"-")&lt;&gt;COUNTA($L887:$W887)</f>
        <v>1</v>
      </c>
      <c r="G887" s="274"/>
      <c r="H887" s="432" t="s">
        <v>687</v>
      </c>
      <c r="I887" s="432"/>
      <c r="J887" s="413" t="s">
        <v>688</v>
      </c>
      <c r="K887" s="433" t="str">
        <f>IF(L887&lt;0,"-",IFERROR(DATE(2019,1,($L887)*7+1),"-"))</f>
        <v>-</v>
      </c>
      <c r="L887" s="434" t="s">
        <v>689</v>
      </c>
      <c r="M887" s="434" t="s">
        <v>689</v>
      </c>
      <c r="N887" s="434" t="s">
        <v>689</v>
      </c>
      <c r="O887" s="434" t="s">
        <v>689</v>
      </c>
      <c r="P887" s="434" t="s">
        <v>689</v>
      </c>
      <c r="Q887" s="434" t="s">
        <v>689</v>
      </c>
      <c r="R887" s="434" t="s">
        <v>689</v>
      </c>
      <c r="S887" s="434" t="s">
        <v>689</v>
      </c>
      <c r="T887" s="434" t="s">
        <v>689</v>
      </c>
      <c r="U887" s="434" t="s">
        <v>689</v>
      </c>
      <c r="V887" s="434" t="s">
        <v>689</v>
      </c>
      <c r="W887" s="434" t="s">
        <v>689</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25">
      <c r="A888" s="249"/>
      <c r="B888" s="258"/>
      <c r="C888" s="251">
        <f>INT($C$875)+2</f>
        <v>3</v>
      </c>
      <c r="D888" s="274"/>
      <c r="E888" s="435">
        <f>E887</f>
        <v>0</v>
      </c>
      <c r="F888" s="325" t="b">
        <f t="shared" si="298"/>
        <v>1</v>
      </c>
      <c r="G888" s="274"/>
      <c r="H888" s="951" t="s">
        <v>690</v>
      </c>
      <c r="I888" s="952"/>
      <c r="J888" s="436" t="s">
        <v>691</v>
      </c>
      <c r="K888" s="437">
        <f t="shared" ref="K888:K951" si="299">IF(L888&lt;0,"-",IFERROR(DATE(2019,1,($L888)*7+1),"-"))</f>
        <v>43802</v>
      </c>
      <c r="L888" s="321">
        <v>48</v>
      </c>
      <c r="M888" s="438" t="s">
        <v>689</v>
      </c>
      <c r="N888" s="438" t="s">
        <v>689</v>
      </c>
      <c r="O888" s="438" t="s">
        <v>689</v>
      </c>
      <c r="P888" s="438" t="s">
        <v>689</v>
      </c>
      <c r="Q888" s="438" t="s">
        <v>689</v>
      </c>
      <c r="R888" s="438" t="s">
        <v>689</v>
      </c>
      <c r="S888" s="438" t="s">
        <v>689</v>
      </c>
      <c r="T888" s="438" t="s">
        <v>689</v>
      </c>
      <c r="U888" s="438" t="s">
        <v>689</v>
      </c>
      <c r="V888" s="438" t="s">
        <v>689</v>
      </c>
      <c r="W888" s="438" t="s">
        <v>689</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25">
      <c r="A889" s="249"/>
      <c r="B889" s="258"/>
      <c r="C889" s="251">
        <f>INT($C$875)+2</f>
        <v>3</v>
      </c>
      <c r="D889" s="274"/>
      <c r="E889" s="435">
        <f>E888</f>
        <v>0</v>
      </c>
      <c r="F889" s="325" t="b">
        <f t="shared" si="298"/>
        <v>1</v>
      </c>
      <c r="G889" s="274"/>
      <c r="H889" s="953"/>
      <c r="I889" s="954"/>
      <c r="J889" s="436" t="s">
        <v>692</v>
      </c>
      <c r="K889" s="437" t="str">
        <f t="shared" si="299"/>
        <v>-</v>
      </c>
      <c r="L889" s="438" t="s">
        <v>693</v>
      </c>
      <c r="M889" s="321">
        <v>26</v>
      </c>
      <c r="N889" s="438" t="s">
        <v>693</v>
      </c>
      <c r="O889" s="438" t="s">
        <v>693</v>
      </c>
      <c r="P889" s="438" t="s">
        <v>693</v>
      </c>
      <c r="Q889" s="438" t="s">
        <v>693</v>
      </c>
      <c r="R889" s="438" t="s">
        <v>693</v>
      </c>
      <c r="S889" s="438" t="s">
        <v>693</v>
      </c>
      <c r="T889" s="438" t="s">
        <v>693</v>
      </c>
      <c r="U889" s="438" t="s">
        <v>693</v>
      </c>
      <c r="V889" s="438" t="s">
        <v>693</v>
      </c>
      <c r="W889" s="438" t="s">
        <v>693</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25">
      <c r="A890" s="249"/>
      <c r="B890" s="258"/>
      <c r="C890" s="251">
        <f>INT($C$875)+2</f>
        <v>3</v>
      </c>
      <c r="D890" s="274"/>
      <c r="E890" s="435">
        <f>E889</f>
        <v>0</v>
      </c>
      <c r="F890" s="325" t="b">
        <f t="shared" si="298"/>
        <v>1</v>
      </c>
      <c r="G890" s="274"/>
      <c r="H890" s="955"/>
      <c r="I890" s="956"/>
      <c r="J890" s="421" t="s">
        <v>694</v>
      </c>
      <c r="K890" s="439" t="str">
        <f t="shared" si="299"/>
        <v>-</v>
      </c>
      <c r="L890" s="436" t="s">
        <v>689</v>
      </c>
      <c r="M890" s="436" t="s">
        <v>689</v>
      </c>
      <c r="N890" s="436" t="s">
        <v>689</v>
      </c>
      <c r="O890" s="436" t="s">
        <v>689</v>
      </c>
      <c r="P890" s="436" t="s">
        <v>689</v>
      </c>
      <c r="Q890" s="436" t="s">
        <v>689</v>
      </c>
      <c r="R890" s="436" t="s">
        <v>689</v>
      </c>
      <c r="S890" s="436" t="s">
        <v>689</v>
      </c>
      <c r="T890" s="436" t="s">
        <v>689</v>
      </c>
      <c r="U890" s="436" t="s">
        <v>689</v>
      </c>
      <c r="V890" s="440" t="s">
        <v>689</v>
      </c>
      <c r="W890" s="440" t="s">
        <v>689</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25">
      <c r="A891" s="249"/>
      <c r="B891" s="258"/>
      <c r="C891" s="251">
        <f t="shared" ref="C891:C922" si="300">INT($C$875)+3</f>
        <v>4</v>
      </c>
      <c r="D891" s="274"/>
      <c r="E891" s="331">
        <v>1</v>
      </c>
      <c r="F891" s="325" t="b">
        <f t="shared" si="298"/>
        <v>1</v>
      </c>
      <c r="G891" s="274"/>
      <c r="H891" s="432" t="s">
        <v>695</v>
      </c>
      <c r="I891" s="432"/>
      <c r="J891" s="413" t="s">
        <v>688</v>
      </c>
      <c r="K891" s="433" t="str">
        <f t="shared" si="299"/>
        <v>-</v>
      </c>
      <c r="L891" s="442">
        <v>-1</v>
      </c>
      <c r="M891" s="434" t="s">
        <v>689</v>
      </c>
      <c r="N891" s="434" t="s">
        <v>689</v>
      </c>
      <c r="O891" s="434" t="s">
        <v>689</v>
      </c>
      <c r="P891" s="434" t="s">
        <v>689</v>
      </c>
      <c r="Q891" s="434" t="s">
        <v>689</v>
      </c>
      <c r="R891" s="434" t="s">
        <v>689</v>
      </c>
      <c r="S891" s="434" t="s">
        <v>689</v>
      </c>
      <c r="T891" s="434" t="s">
        <v>689</v>
      </c>
      <c r="U891" s="434" t="s">
        <v>689</v>
      </c>
      <c r="V891" s="434" t="s">
        <v>689</v>
      </c>
      <c r="W891" s="434" t="s">
        <v>689</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25">
      <c r="A892" s="249"/>
      <c r="B892" s="258"/>
      <c r="C892" s="251">
        <f t="shared" si="300"/>
        <v>4</v>
      </c>
      <c r="D892" s="274"/>
      <c r="E892" s="435">
        <f>E891</f>
        <v>1</v>
      </c>
      <c r="F892" s="325" t="b">
        <f t="shared" si="298"/>
        <v>1</v>
      </c>
      <c r="G892" s="274"/>
      <c r="H892" s="951" t="s">
        <v>696</v>
      </c>
      <c r="I892" s="952"/>
      <c r="J892" s="436" t="s">
        <v>691</v>
      </c>
      <c r="K892" s="437" t="str">
        <f t="shared" si="299"/>
        <v>-</v>
      </c>
      <c r="L892" s="438" t="s">
        <v>689</v>
      </c>
      <c r="M892" s="438" t="s">
        <v>689</v>
      </c>
      <c r="N892" s="438" t="s">
        <v>689</v>
      </c>
      <c r="O892" s="438" t="s">
        <v>689</v>
      </c>
      <c r="P892" s="438" t="s">
        <v>689</v>
      </c>
      <c r="Q892" s="438" t="s">
        <v>689</v>
      </c>
      <c r="R892" s="438" t="s">
        <v>689</v>
      </c>
      <c r="S892" s="438" t="s">
        <v>689</v>
      </c>
      <c r="T892" s="438" t="s">
        <v>689</v>
      </c>
      <c r="U892" s="438" t="s">
        <v>689</v>
      </c>
      <c r="V892" s="438" t="s">
        <v>689</v>
      </c>
      <c r="W892" s="438" t="s">
        <v>689</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25">
      <c r="A893" s="249"/>
      <c r="B893" s="258"/>
      <c r="C893" s="251">
        <f t="shared" si="300"/>
        <v>4</v>
      </c>
      <c r="D893" s="274"/>
      <c r="E893" s="435">
        <f>E892</f>
        <v>1</v>
      </c>
      <c r="F893" s="325" t="b">
        <f t="shared" si="298"/>
        <v>1</v>
      </c>
      <c r="G893" s="274"/>
      <c r="H893" s="953"/>
      <c r="I893" s="954"/>
      <c r="J893" s="436" t="s">
        <v>692</v>
      </c>
      <c r="K893" s="437" t="str">
        <f t="shared" si="299"/>
        <v>-</v>
      </c>
      <c r="L893" s="438" t="s">
        <v>693</v>
      </c>
      <c r="M893" s="438" t="s">
        <v>693</v>
      </c>
      <c r="N893" s="438" t="s">
        <v>693</v>
      </c>
      <c r="O893" s="438" t="s">
        <v>693</v>
      </c>
      <c r="P893" s="438" t="s">
        <v>693</v>
      </c>
      <c r="Q893" s="438" t="s">
        <v>693</v>
      </c>
      <c r="R893" s="438" t="s">
        <v>693</v>
      </c>
      <c r="S893" s="438" t="s">
        <v>693</v>
      </c>
      <c r="T893" s="438" t="s">
        <v>693</v>
      </c>
      <c r="U893" s="438" t="s">
        <v>693</v>
      </c>
      <c r="V893" s="438" t="s">
        <v>693</v>
      </c>
      <c r="W893" s="438" t="s">
        <v>693</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25">
      <c r="A894" s="249"/>
      <c r="B894" s="258"/>
      <c r="C894" s="251">
        <f t="shared" si="300"/>
        <v>4</v>
      </c>
      <c r="D894" s="274"/>
      <c r="E894" s="435">
        <f>E893</f>
        <v>1</v>
      </c>
      <c r="F894" s="325" t="b">
        <f t="shared" si="298"/>
        <v>1</v>
      </c>
      <c r="G894" s="274"/>
      <c r="H894" s="955"/>
      <c r="I894" s="956"/>
      <c r="J894" s="421" t="s">
        <v>694</v>
      </c>
      <c r="K894" s="439" t="str">
        <f t="shared" si="299"/>
        <v>-</v>
      </c>
      <c r="L894" s="436" t="s">
        <v>689</v>
      </c>
      <c r="M894" s="436" t="s">
        <v>689</v>
      </c>
      <c r="N894" s="436" t="s">
        <v>689</v>
      </c>
      <c r="O894" s="436" t="s">
        <v>689</v>
      </c>
      <c r="P894" s="436" t="s">
        <v>689</v>
      </c>
      <c r="Q894" s="436" t="s">
        <v>689</v>
      </c>
      <c r="R894" s="436" t="s">
        <v>689</v>
      </c>
      <c r="S894" s="436" t="s">
        <v>689</v>
      </c>
      <c r="T894" s="436" t="s">
        <v>689</v>
      </c>
      <c r="U894" s="436" t="s">
        <v>689</v>
      </c>
      <c r="V894" s="440" t="s">
        <v>689</v>
      </c>
      <c r="W894" s="440" t="s">
        <v>689</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25">
      <c r="A895" s="249"/>
      <c r="B895" s="258"/>
      <c r="C895" s="251">
        <f t="shared" si="300"/>
        <v>4</v>
      </c>
      <c r="D895" s="274"/>
      <c r="E895" s="331">
        <v>2</v>
      </c>
      <c r="F895" s="325" t="b">
        <f t="shared" si="298"/>
        <v>1</v>
      </c>
      <c r="G895" s="274"/>
      <c r="H895" s="432" t="s">
        <v>697</v>
      </c>
      <c r="I895" s="432"/>
      <c r="J895" s="413" t="s">
        <v>688</v>
      </c>
      <c r="K895" s="433" t="str">
        <f t="shared" si="299"/>
        <v>-</v>
      </c>
      <c r="L895" s="442">
        <v>-1</v>
      </c>
      <c r="M895" s="434" t="s">
        <v>689</v>
      </c>
      <c r="N895" s="434" t="s">
        <v>689</v>
      </c>
      <c r="O895" s="434" t="s">
        <v>689</v>
      </c>
      <c r="P895" s="434" t="s">
        <v>689</v>
      </c>
      <c r="Q895" s="434" t="s">
        <v>689</v>
      </c>
      <c r="R895" s="434" t="s">
        <v>689</v>
      </c>
      <c r="S895" s="434" t="s">
        <v>689</v>
      </c>
      <c r="T895" s="434" t="s">
        <v>689</v>
      </c>
      <c r="U895" s="434" t="s">
        <v>689</v>
      </c>
      <c r="V895" s="434" t="s">
        <v>689</v>
      </c>
      <c r="W895" s="434" t="s">
        <v>689</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25">
      <c r="A896" s="249"/>
      <c r="B896" s="258"/>
      <c r="C896" s="251">
        <f t="shared" si="300"/>
        <v>4</v>
      </c>
      <c r="D896" s="274"/>
      <c r="E896" s="435">
        <f>E895</f>
        <v>2</v>
      </c>
      <c r="F896" s="325" t="b">
        <f t="shared" si="298"/>
        <v>1</v>
      </c>
      <c r="G896" s="274"/>
      <c r="H896" s="951" t="s">
        <v>698</v>
      </c>
      <c r="I896" s="952"/>
      <c r="J896" s="436" t="s">
        <v>691</v>
      </c>
      <c r="K896" s="437" t="str">
        <f t="shared" si="299"/>
        <v>-</v>
      </c>
      <c r="L896" s="438" t="s">
        <v>689</v>
      </c>
      <c r="M896" s="438" t="s">
        <v>689</v>
      </c>
      <c r="N896" s="438" t="s">
        <v>689</v>
      </c>
      <c r="O896" s="438" t="s">
        <v>689</v>
      </c>
      <c r="P896" s="438" t="s">
        <v>689</v>
      </c>
      <c r="Q896" s="438" t="s">
        <v>689</v>
      </c>
      <c r="R896" s="438" t="s">
        <v>689</v>
      </c>
      <c r="S896" s="438" t="s">
        <v>689</v>
      </c>
      <c r="T896" s="438" t="s">
        <v>689</v>
      </c>
      <c r="U896" s="438" t="s">
        <v>689</v>
      </c>
      <c r="V896" s="438" t="s">
        <v>689</v>
      </c>
      <c r="W896" s="438" t="s">
        <v>689</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25">
      <c r="A897" s="249"/>
      <c r="B897" s="258"/>
      <c r="C897" s="251">
        <f t="shared" si="300"/>
        <v>4</v>
      </c>
      <c r="D897" s="274"/>
      <c r="E897" s="435">
        <f>E896</f>
        <v>2</v>
      </c>
      <c r="F897" s="325" t="b">
        <f t="shared" si="298"/>
        <v>1</v>
      </c>
      <c r="G897" s="274"/>
      <c r="H897" s="953"/>
      <c r="I897" s="954"/>
      <c r="J897" s="436" t="s">
        <v>692</v>
      </c>
      <c r="K897" s="437" t="str">
        <f t="shared" si="299"/>
        <v>-</v>
      </c>
      <c r="L897" s="438" t="s">
        <v>693</v>
      </c>
      <c r="M897" s="438" t="s">
        <v>693</v>
      </c>
      <c r="N897" s="438" t="s">
        <v>693</v>
      </c>
      <c r="O897" s="438" t="s">
        <v>693</v>
      </c>
      <c r="P897" s="438" t="s">
        <v>693</v>
      </c>
      <c r="Q897" s="438" t="s">
        <v>693</v>
      </c>
      <c r="R897" s="438" t="s">
        <v>693</v>
      </c>
      <c r="S897" s="438" t="s">
        <v>693</v>
      </c>
      <c r="T897" s="438" t="s">
        <v>693</v>
      </c>
      <c r="U897" s="438" t="s">
        <v>693</v>
      </c>
      <c r="V897" s="438" t="s">
        <v>693</v>
      </c>
      <c r="W897" s="438" t="s">
        <v>693</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25">
      <c r="A898" s="249"/>
      <c r="B898" s="258"/>
      <c r="C898" s="251">
        <f t="shared" si="300"/>
        <v>4</v>
      </c>
      <c r="D898" s="274"/>
      <c r="E898" s="435">
        <f>E897</f>
        <v>2</v>
      </c>
      <c r="F898" s="325" t="b">
        <f t="shared" si="298"/>
        <v>1</v>
      </c>
      <c r="G898" s="274"/>
      <c r="H898" s="955"/>
      <c r="I898" s="956"/>
      <c r="J898" s="421" t="s">
        <v>694</v>
      </c>
      <c r="K898" s="439" t="str">
        <f t="shared" si="299"/>
        <v>-</v>
      </c>
      <c r="L898" s="436" t="s">
        <v>689</v>
      </c>
      <c r="M898" s="436" t="s">
        <v>689</v>
      </c>
      <c r="N898" s="436" t="s">
        <v>689</v>
      </c>
      <c r="O898" s="436" t="s">
        <v>689</v>
      </c>
      <c r="P898" s="436" t="s">
        <v>689</v>
      </c>
      <c r="Q898" s="436" t="s">
        <v>689</v>
      </c>
      <c r="R898" s="436" t="s">
        <v>689</v>
      </c>
      <c r="S898" s="436" t="s">
        <v>689</v>
      </c>
      <c r="T898" s="436" t="s">
        <v>689</v>
      </c>
      <c r="U898" s="436" t="s">
        <v>689</v>
      </c>
      <c r="V898" s="440" t="s">
        <v>689</v>
      </c>
      <c r="W898" s="440" t="s">
        <v>689</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25">
      <c r="A899" s="249"/>
      <c r="B899" s="258"/>
      <c r="C899" s="251">
        <f t="shared" si="300"/>
        <v>4</v>
      </c>
      <c r="D899" s="274"/>
      <c r="E899" s="331">
        <v>3</v>
      </c>
      <c r="F899" s="325" t="b">
        <f t="shared" si="298"/>
        <v>1</v>
      </c>
      <c r="G899" s="274"/>
      <c r="H899" s="432" t="s">
        <v>699</v>
      </c>
      <c r="I899" s="432"/>
      <c r="J899" s="413" t="s">
        <v>688</v>
      </c>
      <c r="K899" s="433" t="str">
        <f t="shared" si="299"/>
        <v>-</v>
      </c>
      <c r="L899" s="434" t="s">
        <v>689</v>
      </c>
      <c r="M899" s="434" t="s">
        <v>689</v>
      </c>
      <c r="N899" s="434" t="s">
        <v>689</v>
      </c>
      <c r="O899" s="434" t="s">
        <v>689</v>
      </c>
      <c r="P899" s="434" t="s">
        <v>689</v>
      </c>
      <c r="Q899" s="434" t="s">
        <v>689</v>
      </c>
      <c r="R899" s="434" t="s">
        <v>689</v>
      </c>
      <c r="S899" s="434" t="s">
        <v>689</v>
      </c>
      <c r="T899" s="434" t="s">
        <v>689</v>
      </c>
      <c r="U899" s="434" t="s">
        <v>689</v>
      </c>
      <c r="V899" s="434" t="s">
        <v>689</v>
      </c>
      <c r="W899" s="434" t="s">
        <v>689</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25">
      <c r="A900" s="249"/>
      <c r="B900" s="258"/>
      <c r="C900" s="251">
        <f t="shared" si="300"/>
        <v>4</v>
      </c>
      <c r="D900" s="274"/>
      <c r="E900" s="435">
        <f>E899</f>
        <v>3</v>
      </c>
      <c r="F900" s="325" t="b">
        <f t="shared" si="298"/>
        <v>1</v>
      </c>
      <c r="G900" s="274"/>
      <c r="H900" s="951" t="s">
        <v>700</v>
      </c>
      <c r="I900" s="952"/>
      <c r="J900" s="436" t="s">
        <v>691</v>
      </c>
      <c r="K900" s="437">
        <f t="shared" si="299"/>
        <v>43802</v>
      </c>
      <c r="L900" s="321">
        <v>48</v>
      </c>
      <c r="M900" s="438" t="s">
        <v>689</v>
      </c>
      <c r="N900" s="438" t="s">
        <v>689</v>
      </c>
      <c r="O900" s="438" t="s">
        <v>689</v>
      </c>
      <c r="P900" s="438" t="s">
        <v>689</v>
      </c>
      <c r="Q900" s="438" t="s">
        <v>689</v>
      </c>
      <c r="R900" s="438" t="s">
        <v>689</v>
      </c>
      <c r="S900" s="438" t="s">
        <v>689</v>
      </c>
      <c r="T900" s="438" t="s">
        <v>689</v>
      </c>
      <c r="U900" s="438" t="s">
        <v>689</v>
      </c>
      <c r="V900" s="438" t="s">
        <v>689</v>
      </c>
      <c r="W900" s="438" t="s">
        <v>689</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25">
      <c r="A901" s="249"/>
      <c r="B901" s="258"/>
      <c r="C901" s="251">
        <f t="shared" si="300"/>
        <v>4</v>
      </c>
      <c r="D901" s="274"/>
      <c r="E901" s="435">
        <f>E900</f>
        <v>3</v>
      </c>
      <c r="F901" s="325" t="b">
        <f t="shared" si="298"/>
        <v>1</v>
      </c>
      <c r="G901" s="274"/>
      <c r="H901" s="953"/>
      <c r="I901" s="954"/>
      <c r="J901" s="436" t="s">
        <v>692</v>
      </c>
      <c r="K901" s="437" t="str">
        <f t="shared" si="299"/>
        <v>-</v>
      </c>
      <c r="L901" s="438" t="s">
        <v>693</v>
      </c>
      <c r="M901" s="321">
        <v>26</v>
      </c>
      <c r="N901" s="438" t="s">
        <v>693</v>
      </c>
      <c r="O901" s="438" t="s">
        <v>693</v>
      </c>
      <c r="P901" s="438" t="s">
        <v>693</v>
      </c>
      <c r="Q901" s="438" t="s">
        <v>693</v>
      </c>
      <c r="R901" s="438" t="s">
        <v>693</v>
      </c>
      <c r="S901" s="438" t="s">
        <v>693</v>
      </c>
      <c r="T901" s="438" t="s">
        <v>693</v>
      </c>
      <c r="U901" s="438" t="s">
        <v>693</v>
      </c>
      <c r="V901" s="438" t="s">
        <v>693</v>
      </c>
      <c r="W901" s="438" t="s">
        <v>693</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25">
      <c r="A902" s="249"/>
      <c r="B902" s="258"/>
      <c r="C902" s="251">
        <f t="shared" si="300"/>
        <v>4</v>
      </c>
      <c r="D902" s="274"/>
      <c r="E902" s="435">
        <f>E901</f>
        <v>3</v>
      </c>
      <c r="F902" s="325" t="b">
        <f t="shared" si="298"/>
        <v>1</v>
      </c>
      <c r="G902" s="274"/>
      <c r="H902" s="955"/>
      <c r="I902" s="956"/>
      <c r="J902" s="421" t="s">
        <v>694</v>
      </c>
      <c r="K902" s="439" t="str">
        <f t="shared" si="299"/>
        <v>-</v>
      </c>
      <c r="L902" s="436" t="s">
        <v>689</v>
      </c>
      <c r="M902" s="436" t="s">
        <v>689</v>
      </c>
      <c r="N902" s="436" t="s">
        <v>689</v>
      </c>
      <c r="O902" s="436" t="s">
        <v>689</v>
      </c>
      <c r="P902" s="436" t="s">
        <v>689</v>
      </c>
      <c r="Q902" s="436" t="s">
        <v>689</v>
      </c>
      <c r="R902" s="436" t="s">
        <v>689</v>
      </c>
      <c r="S902" s="436" t="s">
        <v>689</v>
      </c>
      <c r="T902" s="436" t="s">
        <v>689</v>
      </c>
      <c r="U902" s="436" t="s">
        <v>689</v>
      </c>
      <c r="V902" s="440" t="s">
        <v>689</v>
      </c>
      <c r="W902" s="440" t="s">
        <v>689</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25">
      <c r="A903" s="249"/>
      <c r="B903" s="258"/>
      <c r="C903" s="251">
        <f t="shared" si="300"/>
        <v>4</v>
      </c>
      <c r="D903" s="274"/>
      <c r="E903" s="331">
        <v>4</v>
      </c>
      <c r="F903" s="325" t="b">
        <f t="shared" si="298"/>
        <v>1</v>
      </c>
      <c r="G903" s="274"/>
      <c r="H903" s="432" t="s">
        <v>701</v>
      </c>
      <c r="I903" s="432"/>
      <c r="J903" s="413" t="s">
        <v>688</v>
      </c>
      <c r="K903" s="433" t="str">
        <f t="shared" si="299"/>
        <v>-</v>
      </c>
      <c r="L903" s="434" t="s">
        <v>689</v>
      </c>
      <c r="M903" s="434" t="s">
        <v>689</v>
      </c>
      <c r="N903" s="434" t="s">
        <v>689</v>
      </c>
      <c r="O903" s="434" t="s">
        <v>689</v>
      </c>
      <c r="P903" s="434" t="s">
        <v>689</v>
      </c>
      <c r="Q903" s="434" t="s">
        <v>689</v>
      </c>
      <c r="R903" s="434" t="s">
        <v>689</v>
      </c>
      <c r="S903" s="434" t="s">
        <v>689</v>
      </c>
      <c r="T903" s="434" t="s">
        <v>689</v>
      </c>
      <c r="U903" s="434" t="s">
        <v>689</v>
      </c>
      <c r="V903" s="434" t="s">
        <v>689</v>
      </c>
      <c r="W903" s="434" t="s">
        <v>689</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25">
      <c r="A904" s="249"/>
      <c r="B904" s="258"/>
      <c r="C904" s="251">
        <f t="shared" si="300"/>
        <v>4</v>
      </c>
      <c r="D904" s="274"/>
      <c r="E904" s="435">
        <f>E903</f>
        <v>4</v>
      </c>
      <c r="F904" s="325" t="b">
        <f t="shared" si="298"/>
        <v>1</v>
      </c>
      <c r="G904" s="274"/>
      <c r="H904" s="951" t="s">
        <v>702</v>
      </c>
      <c r="I904" s="952"/>
      <c r="J904" s="436" t="s">
        <v>691</v>
      </c>
      <c r="K904" s="437">
        <f t="shared" si="299"/>
        <v>43802</v>
      </c>
      <c r="L904" s="321">
        <v>48</v>
      </c>
      <c r="M904" s="438" t="s">
        <v>689</v>
      </c>
      <c r="N904" s="438" t="s">
        <v>689</v>
      </c>
      <c r="O904" s="438" t="s">
        <v>689</v>
      </c>
      <c r="P904" s="438" t="s">
        <v>689</v>
      </c>
      <c r="Q904" s="438" t="s">
        <v>689</v>
      </c>
      <c r="R904" s="438" t="s">
        <v>689</v>
      </c>
      <c r="S904" s="438" t="s">
        <v>689</v>
      </c>
      <c r="T904" s="438" t="s">
        <v>689</v>
      </c>
      <c r="U904" s="438" t="s">
        <v>689</v>
      </c>
      <c r="V904" s="438" t="s">
        <v>689</v>
      </c>
      <c r="W904" s="438" t="s">
        <v>689</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25">
      <c r="A905" s="249"/>
      <c r="B905" s="258"/>
      <c r="C905" s="251">
        <f t="shared" si="300"/>
        <v>4</v>
      </c>
      <c r="D905" s="274"/>
      <c r="E905" s="435">
        <f>E904</f>
        <v>4</v>
      </c>
      <c r="F905" s="325" t="b">
        <f t="shared" si="298"/>
        <v>1</v>
      </c>
      <c r="G905" s="274"/>
      <c r="H905" s="953"/>
      <c r="I905" s="954"/>
      <c r="J905" s="436" t="s">
        <v>692</v>
      </c>
      <c r="K905" s="437" t="str">
        <f t="shared" si="299"/>
        <v>-</v>
      </c>
      <c r="L905" s="438" t="s">
        <v>693</v>
      </c>
      <c r="M905" s="321">
        <v>34</v>
      </c>
      <c r="N905" s="438" t="s">
        <v>693</v>
      </c>
      <c r="O905" s="438" t="s">
        <v>693</v>
      </c>
      <c r="P905" s="438" t="s">
        <v>693</v>
      </c>
      <c r="Q905" s="438" t="s">
        <v>693</v>
      </c>
      <c r="R905" s="438" t="s">
        <v>693</v>
      </c>
      <c r="S905" s="438" t="s">
        <v>693</v>
      </c>
      <c r="T905" s="438" t="s">
        <v>693</v>
      </c>
      <c r="U905" s="438" t="s">
        <v>693</v>
      </c>
      <c r="V905" s="438" t="s">
        <v>693</v>
      </c>
      <c r="W905" s="438" t="s">
        <v>693</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25">
      <c r="A906" s="249"/>
      <c r="B906" s="258"/>
      <c r="C906" s="251">
        <f t="shared" si="300"/>
        <v>4</v>
      </c>
      <c r="D906" s="274"/>
      <c r="E906" s="435">
        <f>E905</f>
        <v>4</v>
      </c>
      <c r="F906" s="325" t="b">
        <f t="shared" si="298"/>
        <v>1</v>
      </c>
      <c r="G906" s="274"/>
      <c r="H906" s="955"/>
      <c r="I906" s="956"/>
      <c r="J906" s="421" t="s">
        <v>694</v>
      </c>
      <c r="K906" s="439" t="str">
        <f t="shared" si="299"/>
        <v>-</v>
      </c>
      <c r="L906" s="436" t="s">
        <v>689</v>
      </c>
      <c r="M906" s="436" t="s">
        <v>689</v>
      </c>
      <c r="N906" s="436" t="s">
        <v>689</v>
      </c>
      <c r="O906" s="436" t="s">
        <v>689</v>
      </c>
      <c r="P906" s="436" t="s">
        <v>689</v>
      </c>
      <c r="Q906" s="436" t="s">
        <v>689</v>
      </c>
      <c r="R906" s="436" t="s">
        <v>689</v>
      </c>
      <c r="S906" s="436" t="s">
        <v>689</v>
      </c>
      <c r="T906" s="436" t="s">
        <v>689</v>
      </c>
      <c r="U906" s="436" t="s">
        <v>689</v>
      </c>
      <c r="V906" s="440" t="s">
        <v>689</v>
      </c>
      <c r="W906" s="440" t="s">
        <v>689</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25">
      <c r="A907" s="249"/>
      <c r="B907" s="258"/>
      <c r="C907" s="251">
        <f t="shared" si="300"/>
        <v>4</v>
      </c>
      <c r="D907" s="274"/>
      <c r="E907" s="331">
        <v>5</v>
      </c>
      <c r="F907" s="325" t="b">
        <f t="shared" si="298"/>
        <v>1</v>
      </c>
      <c r="G907" s="274"/>
      <c r="H907" s="432" t="s">
        <v>703</v>
      </c>
      <c r="I907" s="432"/>
      <c r="J907" s="413" t="s">
        <v>688</v>
      </c>
      <c r="K907" s="433" t="str">
        <f t="shared" si="299"/>
        <v>-</v>
      </c>
      <c r="L907" s="442">
        <v>-1</v>
      </c>
      <c r="M907" s="434" t="s">
        <v>689</v>
      </c>
      <c r="N907" s="434" t="s">
        <v>689</v>
      </c>
      <c r="O907" s="434" t="s">
        <v>689</v>
      </c>
      <c r="P907" s="434" t="s">
        <v>689</v>
      </c>
      <c r="Q907" s="434" t="s">
        <v>689</v>
      </c>
      <c r="R907" s="434" t="s">
        <v>689</v>
      </c>
      <c r="S907" s="434" t="s">
        <v>689</v>
      </c>
      <c r="T907" s="434" t="s">
        <v>689</v>
      </c>
      <c r="U907" s="434" t="s">
        <v>689</v>
      </c>
      <c r="V907" s="434" t="s">
        <v>689</v>
      </c>
      <c r="W907" s="434" t="s">
        <v>689</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25">
      <c r="A908" s="249"/>
      <c r="B908" s="258"/>
      <c r="C908" s="251">
        <f t="shared" si="300"/>
        <v>4</v>
      </c>
      <c r="D908" s="274"/>
      <c r="E908" s="435">
        <f>E907</f>
        <v>5</v>
      </c>
      <c r="F908" s="325" t="b">
        <f t="shared" si="298"/>
        <v>1</v>
      </c>
      <c r="G908" s="274"/>
      <c r="H908" s="951"/>
      <c r="I908" s="952"/>
      <c r="J908" s="436" t="s">
        <v>691</v>
      </c>
      <c r="K908" s="437" t="str">
        <f t="shared" si="299"/>
        <v>-</v>
      </c>
      <c r="L908" s="438" t="s">
        <v>689</v>
      </c>
      <c r="M908" s="438" t="s">
        <v>689</v>
      </c>
      <c r="N908" s="438" t="s">
        <v>689</v>
      </c>
      <c r="O908" s="438" t="s">
        <v>689</v>
      </c>
      <c r="P908" s="438" t="s">
        <v>689</v>
      </c>
      <c r="Q908" s="438" t="s">
        <v>689</v>
      </c>
      <c r="R908" s="438" t="s">
        <v>689</v>
      </c>
      <c r="S908" s="438" t="s">
        <v>689</v>
      </c>
      <c r="T908" s="438" t="s">
        <v>689</v>
      </c>
      <c r="U908" s="438" t="s">
        <v>689</v>
      </c>
      <c r="V908" s="438" t="s">
        <v>689</v>
      </c>
      <c r="W908" s="438" t="s">
        <v>689</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25">
      <c r="A909" s="249"/>
      <c r="B909" s="258"/>
      <c r="C909" s="251">
        <f t="shared" si="300"/>
        <v>4</v>
      </c>
      <c r="D909" s="274"/>
      <c r="E909" s="435">
        <f>E908</f>
        <v>5</v>
      </c>
      <c r="F909" s="325" t="b">
        <f t="shared" si="298"/>
        <v>1</v>
      </c>
      <c r="G909" s="274"/>
      <c r="H909" s="953"/>
      <c r="I909" s="954"/>
      <c r="J909" s="436" t="s">
        <v>692</v>
      </c>
      <c r="K909" s="437" t="str">
        <f t="shared" si="299"/>
        <v>-</v>
      </c>
      <c r="L909" s="438" t="s">
        <v>693</v>
      </c>
      <c r="M909" s="438" t="s">
        <v>693</v>
      </c>
      <c r="N909" s="438" t="s">
        <v>693</v>
      </c>
      <c r="O909" s="438" t="s">
        <v>693</v>
      </c>
      <c r="P909" s="438" t="s">
        <v>693</v>
      </c>
      <c r="Q909" s="438" t="s">
        <v>693</v>
      </c>
      <c r="R909" s="438" t="s">
        <v>693</v>
      </c>
      <c r="S909" s="438" t="s">
        <v>693</v>
      </c>
      <c r="T909" s="438" t="s">
        <v>693</v>
      </c>
      <c r="U909" s="438" t="s">
        <v>693</v>
      </c>
      <c r="V909" s="438" t="s">
        <v>693</v>
      </c>
      <c r="W909" s="438" t="s">
        <v>693</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25">
      <c r="A910" s="249"/>
      <c r="B910" s="258"/>
      <c r="C910" s="251">
        <f t="shared" si="300"/>
        <v>4</v>
      </c>
      <c r="D910" s="274"/>
      <c r="E910" s="435">
        <f>E909</f>
        <v>5</v>
      </c>
      <c r="F910" s="325" t="b">
        <f t="shared" si="298"/>
        <v>1</v>
      </c>
      <c r="G910" s="274"/>
      <c r="H910" s="955"/>
      <c r="I910" s="956"/>
      <c r="J910" s="421" t="s">
        <v>694</v>
      </c>
      <c r="K910" s="439" t="str">
        <f t="shared" si="299"/>
        <v>-</v>
      </c>
      <c r="L910" s="436" t="s">
        <v>689</v>
      </c>
      <c r="M910" s="436" t="s">
        <v>689</v>
      </c>
      <c r="N910" s="436" t="s">
        <v>689</v>
      </c>
      <c r="O910" s="436" t="s">
        <v>689</v>
      </c>
      <c r="P910" s="436" t="s">
        <v>689</v>
      </c>
      <c r="Q910" s="436" t="s">
        <v>689</v>
      </c>
      <c r="R910" s="436" t="s">
        <v>689</v>
      </c>
      <c r="S910" s="436" t="s">
        <v>689</v>
      </c>
      <c r="T910" s="436" t="s">
        <v>689</v>
      </c>
      <c r="U910" s="436" t="s">
        <v>689</v>
      </c>
      <c r="V910" s="440" t="s">
        <v>689</v>
      </c>
      <c r="W910" s="440" t="s">
        <v>689</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25">
      <c r="A911" s="249"/>
      <c r="B911" s="258"/>
      <c r="C911" s="251">
        <f t="shared" si="300"/>
        <v>4</v>
      </c>
      <c r="D911" s="274"/>
      <c r="E911" s="331">
        <v>6</v>
      </c>
      <c r="F911" s="325" t="b">
        <f t="shared" si="298"/>
        <v>1</v>
      </c>
      <c r="G911" s="274"/>
      <c r="H911" s="432" t="s">
        <v>704</v>
      </c>
      <c r="I911" s="432"/>
      <c r="J911" s="413" t="s">
        <v>688</v>
      </c>
      <c r="K911" s="433" t="str">
        <f t="shared" si="299"/>
        <v>-</v>
      </c>
      <c r="L911" s="442">
        <v>-1</v>
      </c>
      <c r="M911" s="434" t="s">
        <v>689</v>
      </c>
      <c r="N911" s="434" t="s">
        <v>689</v>
      </c>
      <c r="O911" s="434" t="s">
        <v>689</v>
      </c>
      <c r="P911" s="434" t="s">
        <v>689</v>
      </c>
      <c r="Q911" s="434" t="s">
        <v>689</v>
      </c>
      <c r="R911" s="434" t="s">
        <v>689</v>
      </c>
      <c r="S911" s="434" t="s">
        <v>689</v>
      </c>
      <c r="T911" s="434" t="s">
        <v>689</v>
      </c>
      <c r="U911" s="434" t="s">
        <v>689</v>
      </c>
      <c r="V911" s="434" t="s">
        <v>689</v>
      </c>
      <c r="W911" s="434" t="s">
        <v>689</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25">
      <c r="A912" s="249"/>
      <c r="B912" s="258"/>
      <c r="C912" s="251">
        <f t="shared" si="300"/>
        <v>4</v>
      </c>
      <c r="D912" s="274"/>
      <c r="E912" s="435">
        <f>E911</f>
        <v>6</v>
      </c>
      <c r="F912" s="325" t="b">
        <f t="shared" si="298"/>
        <v>1</v>
      </c>
      <c r="G912" s="274"/>
      <c r="H912" s="951"/>
      <c r="I912" s="952"/>
      <c r="J912" s="436" t="s">
        <v>691</v>
      </c>
      <c r="K912" s="437" t="str">
        <f t="shared" si="299"/>
        <v>-</v>
      </c>
      <c r="L912" s="438" t="s">
        <v>689</v>
      </c>
      <c r="M912" s="438" t="s">
        <v>689</v>
      </c>
      <c r="N912" s="438" t="s">
        <v>689</v>
      </c>
      <c r="O912" s="438" t="s">
        <v>689</v>
      </c>
      <c r="P912" s="438" t="s">
        <v>689</v>
      </c>
      <c r="Q912" s="438" t="s">
        <v>689</v>
      </c>
      <c r="R912" s="438" t="s">
        <v>689</v>
      </c>
      <c r="S912" s="438" t="s">
        <v>689</v>
      </c>
      <c r="T912" s="438" t="s">
        <v>689</v>
      </c>
      <c r="U912" s="438" t="s">
        <v>689</v>
      </c>
      <c r="V912" s="438" t="s">
        <v>689</v>
      </c>
      <c r="W912" s="438" t="s">
        <v>689</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25">
      <c r="A913" s="249"/>
      <c r="B913" s="258"/>
      <c r="C913" s="251">
        <f t="shared" si="300"/>
        <v>4</v>
      </c>
      <c r="D913" s="274"/>
      <c r="E913" s="435">
        <f>E912</f>
        <v>6</v>
      </c>
      <c r="F913" s="325" t="b">
        <f t="shared" si="298"/>
        <v>1</v>
      </c>
      <c r="G913" s="274"/>
      <c r="H913" s="953"/>
      <c r="I913" s="954"/>
      <c r="J913" s="436" t="s">
        <v>692</v>
      </c>
      <c r="K913" s="437" t="str">
        <f t="shared" si="299"/>
        <v>-</v>
      </c>
      <c r="L913" s="438" t="s">
        <v>693</v>
      </c>
      <c r="M913" s="438" t="s">
        <v>693</v>
      </c>
      <c r="N913" s="438" t="s">
        <v>693</v>
      </c>
      <c r="O913" s="438" t="s">
        <v>693</v>
      </c>
      <c r="P913" s="438" t="s">
        <v>693</v>
      </c>
      <c r="Q913" s="438" t="s">
        <v>693</v>
      </c>
      <c r="R913" s="438" t="s">
        <v>693</v>
      </c>
      <c r="S913" s="438" t="s">
        <v>693</v>
      </c>
      <c r="T913" s="438" t="s">
        <v>693</v>
      </c>
      <c r="U913" s="438" t="s">
        <v>693</v>
      </c>
      <c r="V913" s="438" t="s">
        <v>693</v>
      </c>
      <c r="W913" s="438" t="s">
        <v>693</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25">
      <c r="A914" s="249"/>
      <c r="B914" s="258"/>
      <c r="C914" s="251">
        <f t="shared" si="300"/>
        <v>4</v>
      </c>
      <c r="D914" s="274"/>
      <c r="E914" s="435">
        <f>E913</f>
        <v>6</v>
      </c>
      <c r="F914" s="325" t="b">
        <f t="shared" si="298"/>
        <v>1</v>
      </c>
      <c r="G914" s="274"/>
      <c r="H914" s="955"/>
      <c r="I914" s="956"/>
      <c r="J914" s="421" t="s">
        <v>694</v>
      </c>
      <c r="K914" s="439" t="str">
        <f t="shared" si="299"/>
        <v>-</v>
      </c>
      <c r="L914" s="436" t="s">
        <v>689</v>
      </c>
      <c r="M914" s="436" t="s">
        <v>689</v>
      </c>
      <c r="N914" s="436" t="s">
        <v>689</v>
      </c>
      <c r="O914" s="436" t="s">
        <v>689</v>
      </c>
      <c r="P914" s="436" t="s">
        <v>689</v>
      </c>
      <c r="Q914" s="436" t="s">
        <v>689</v>
      </c>
      <c r="R914" s="436" t="s">
        <v>689</v>
      </c>
      <c r="S914" s="436" t="s">
        <v>689</v>
      </c>
      <c r="T914" s="436" t="s">
        <v>689</v>
      </c>
      <c r="U914" s="436" t="s">
        <v>689</v>
      </c>
      <c r="V914" s="440" t="s">
        <v>689</v>
      </c>
      <c r="W914" s="440" t="s">
        <v>689</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25">
      <c r="A915" s="249"/>
      <c r="B915" s="258"/>
      <c r="C915" s="251">
        <f t="shared" si="300"/>
        <v>4</v>
      </c>
      <c r="D915" s="274"/>
      <c r="E915" s="331">
        <v>7</v>
      </c>
      <c r="F915" s="325" t="b">
        <f t="shared" si="298"/>
        <v>1</v>
      </c>
      <c r="G915" s="274"/>
      <c r="H915" s="432" t="s">
        <v>705</v>
      </c>
      <c r="I915" s="432"/>
      <c r="J915" s="413" t="s">
        <v>688</v>
      </c>
      <c r="K915" s="433" t="str">
        <f t="shared" si="299"/>
        <v>-</v>
      </c>
      <c r="L915" s="442">
        <v>-1</v>
      </c>
      <c r="M915" s="434" t="s">
        <v>689</v>
      </c>
      <c r="N915" s="434" t="s">
        <v>689</v>
      </c>
      <c r="O915" s="434" t="s">
        <v>689</v>
      </c>
      <c r="P915" s="434" t="s">
        <v>689</v>
      </c>
      <c r="Q915" s="434" t="s">
        <v>689</v>
      </c>
      <c r="R915" s="434" t="s">
        <v>689</v>
      </c>
      <c r="S915" s="434" t="s">
        <v>689</v>
      </c>
      <c r="T915" s="434" t="s">
        <v>689</v>
      </c>
      <c r="U915" s="434" t="s">
        <v>689</v>
      </c>
      <c r="V915" s="434" t="s">
        <v>689</v>
      </c>
      <c r="W915" s="434" t="s">
        <v>689</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25">
      <c r="A916" s="249"/>
      <c r="B916" s="258"/>
      <c r="C916" s="251">
        <f t="shared" si="300"/>
        <v>4</v>
      </c>
      <c r="D916" s="274"/>
      <c r="E916" s="435">
        <f>E915</f>
        <v>7</v>
      </c>
      <c r="F916" s="325" t="b">
        <f t="shared" si="298"/>
        <v>1</v>
      </c>
      <c r="G916" s="274"/>
      <c r="H916" s="951"/>
      <c r="I916" s="952"/>
      <c r="J916" s="436" t="s">
        <v>691</v>
      </c>
      <c r="K916" s="437" t="str">
        <f t="shared" si="299"/>
        <v>-</v>
      </c>
      <c r="L916" s="438" t="s">
        <v>689</v>
      </c>
      <c r="M916" s="438" t="s">
        <v>689</v>
      </c>
      <c r="N916" s="438" t="s">
        <v>689</v>
      </c>
      <c r="O916" s="438" t="s">
        <v>689</v>
      </c>
      <c r="P916" s="438" t="s">
        <v>689</v>
      </c>
      <c r="Q916" s="438" t="s">
        <v>689</v>
      </c>
      <c r="R916" s="438" t="s">
        <v>689</v>
      </c>
      <c r="S916" s="438" t="s">
        <v>689</v>
      </c>
      <c r="T916" s="438" t="s">
        <v>689</v>
      </c>
      <c r="U916" s="438" t="s">
        <v>689</v>
      </c>
      <c r="V916" s="438" t="s">
        <v>689</v>
      </c>
      <c r="W916" s="438" t="s">
        <v>689</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25">
      <c r="A917" s="249"/>
      <c r="B917" s="258"/>
      <c r="C917" s="251">
        <f t="shared" si="300"/>
        <v>4</v>
      </c>
      <c r="D917" s="274"/>
      <c r="E917" s="435">
        <f>E916</f>
        <v>7</v>
      </c>
      <c r="F917" s="325" t="b">
        <f t="shared" si="298"/>
        <v>1</v>
      </c>
      <c r="G917" s="274"/>
      <c r="H917" s="953"/>
      <c r="I917" s="954"/>
      <c r="J917" s="436" t="s">
        <v>692</v>
      </c>
      <c r="K917" s="437" t="str">
        <f t="shared" si="299"/>
        <v>-</v>
      </c>
      <c r="L917" s="438" t="s">
        <v>693</v>
      </c>
      <c r="M917" s="438" t="s">
        <v>693</v>
      </c>
      <c r="N917" s="438" t="s">
        <v>693</v>
      </c>
      <c r="O917" s="438" t="s">
        <v>693</v>
      </c>
      <c r="P917" s="438" t="s">
        <v>693</v>
      </c>
      <c r="Q917" s="438" t="s">
        <v>693</v>
      </c>
      <c r="R917" s="438" t="s">
        <v>693</v>
      </c>
      <c r="S917" s="438" t="s">
        <v>693</v>
      </c>
      <c r="T917" s="438" t="s">
        <v>693</v>
      </c>
      <c r="U917" s="438" t="s">
        <v>693</v>
      </c>
      <c r="V917" s="438" t="s">
        <v>693</v>
      </c>
      <c r="W917" s="438" t="s">
        <v>693</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25">
      <c r="A918" s="249"/>
      <c r="B918" s="258"/>
      <c r="C918" s="251">
        <f t="shared" si="300"/>
        <v>4</v>
      </c>
      <c r="D918" s="274"/>
      <c r="E918" s="435">
        <f>E917</f>
        <v>7</v>
      </c>
      <c r="F918" s="325" t="b">
        <f t="shared" si="298"/>
        <v>1</v>
      </c>
      <c r="G918" s="274"/>
      <c r="H918" s="955"/>
      <c r="I918" s="956"/>
      <c r="J918" s="421" t="s">
        <v>694</v>
      </c>
      <c r="K918" s="439" t="str">
        <f t="shared" si="299"/>
        <v>-</v>
      </c>
      <c r="L918" s="436" t="s">
        <v>689</v>
      </c>
      <c r="M918" s="436" t="s">
        <v>689</v>
      </c>
      <c r="N918" s="436" t="s">
        <v>689</v>
      </c>
      <c r="O918" s="436" t="s">
        <v>689</v>
      </c>
      <c r="P918" s="436" t="s">
        <v>689</v>
      </c>
      <c r="Q918" s="436" t="s">
        <v>689</v>
      </c>
      <c r="R918" s="436" t="s">
        <v>689</v>
      </c>
      <c r="S918" s="436" t="s">
        <v>689</v>
      </c>
      <c r="T918" s="436" t="s">
        <v>689</v>
      </c>
      <c r="U918" s="436" t="s">
        <v>689</v>
      </c>
      <c r="V918" s="440" t="s">
        <v>689</v>
      </c>
      <c r="W918" s="440" t="s">
        <v>689</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25">
      <c r="A919" s="249"/>
      <c r="B919" s="258"/>
      <c r="C919" s="251">
        <f t="shared" si="300"/>
        <v>4</v>
      </c>
      <c r="D919" s="274"/>
      <c r="E919" s="331">
        <v>8</v>
      </c>
      <c r="F919" s="325" t="b">
        <f t="shared" ref="F919:F950" si="301">COUNTIFS($L919:$W919,"-")&lt;&gt;COUNTA($L919:$W919)</f>
        <v>1</v>
      </c>
      <c r="G919" s="274"/>
      <c r="H919" s="432" t="s">
        <v>1092</v>
      </c>
      <c r="I919" s="432"/>
      <c r="J919" s="413" t="s">
        <v>688</v>
      </c>
      <c r="K919" s="433" t="str">
        <f t="shared" si="299"/>
        <v>-</v>
      </c>
      <c r="L919" s="434" t="s">
        <v>689</v>
      </c>
      <c r="M919" s="434" t="s">
        <v>689</v>
      </c>
      <c r="N919" s="434" t="s">
        <v>689</v>
      </c>
      <c r="O919" s="434" t="s">
        <v>689</v>
      </c>
      <c r="P919" s="434" t="s">
        <v>689</v>
      </c>
      <c r="Q919" s="434" t="s">
        <v>689</v>
      </c>
      <c r="R919" s="434" t="s">
        <v>689</v>
      </c>
      <c r="S919" s="434" t="s">
        <v>689</v>
      </c>
      <c r="T919" s="434" t="s">
        <v>689</v>
      </c>
      <c r="U919" s="434" t="s">
        <v>689</v>
      </c>
      <c r="V919" s="434" t="s">
        <v>689</v>
      </c>
      <c r="W919" s="434" t="s">
        <v>689</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25">
      <c r="A920" s="249"/>
      <c r="B920" s="258"/>
      <c r="C920" s="251">
        <f t="shared" si="300"/>
        <v>4</v>
      </c>
      <c r="D920" s="274"/>
      <c r="E920" s="435">
        <f>E919</f>
        <v>8</v>
      </c>
      <c r="F920" s="325" t="b">
        <f t="shared" si="301"/>
        <v>1</v>
      </c>
      <c r="G920" s="274"/>
      <c r="H920" s="951" t="s">
        <v>1093</v>
      </c>
      <c r="I920" s="952"/>
      <c r="J920" s="436" t="s">
        <v>691</v>
      </c>
      <c r="K920" s="437" t="str">
        <f t="shared" si="299"/>
        <v>-</v>
      </c>
      <c r="L920" s="438" t="s">
        <v>689</v>
      </c>
      <c r="M920" s="438" t="s">
        <v>689</v>
      </c>
      <c r="N920" s="438" t="s">
        <v>689</v>
      </c>
      <c r="O920" s="438" t="s">
        <v>689</v>
      </c>
      <c r="P920" s="438" t="s">
        <v>689</v>
      </c>
      <c r="Q920" s="321">
        <v>0</v>
      </c>
      <c r="R920" s="438" t="s">
        <v>689</v>
      </c>
      <c r="S920" s="321" t="b">
        <v>1</v>
      </c>
      <c r="T920" s="438" t="s">
        <v>689</v>
      </c>
      <c r="U920" s="438" t="s">
        <v>689</v>
      </c>
      <c r="V920" s="438" t="s">
        <v>689</v>
      </c>
      <c r="W920" s="438" t="s">
        <v>689</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25">
      <c r="A921" s="249"/>
      <c r="B921" s="258"/>
      <c r="C921" s="251">
        <f t="shared" si="300"/>
        <v>4</v>
      </c>
      <c r="D921" s="274"/>
      <c r="E921" s="435">
        <f>E920</f>
        <v>8</v>
      </c>
      <c r="F921" s="325" t="b">
        <f t="shared" si="301"/>
        <v>1</v>
      </c>
      <c r="G921" s="274"/>
      <c r="H921" s="953"/>
      <c r="I921" s="954"/>
      <c r="J921" s="436" t="s">
        <v>692</v>
      </c>
      <c r="K921" s="437" t="str">
        <f t="shared" si="299"/>
        <v>-</v>
      </c>
      <c r="L921" s="438" t="s">
        <v>693</v>
      </c>
      <c r="M921" s="438" t="s">
        <v>693</v>
      </c>
      <c r="N921" s="438" t="s">
        <v>693</v>
      </c>
      <c r="O921" s="438" t="s">
        <v>693</v>
      </c>
      <c r="P921" s="438" t="s">
        <v>693</v>
      </c>
      <c r="Q921" s="438" t="s">
        <v>693</v>
      </c>
      <c r="R921" s="438" t="s">
        <v>693</v>
      </c>
      <c r="S921" s="438" t="s">
        <v>693</v>
      </c>
      <c r="T921" s="438" t="s">
        <v>693</v>
      </c>
      <c r="U921" s="438" t="s">
        <v>693</v>
      </c>
      <c r="V921" s="438" t="s">
        <v>693</v>
      </c>
      <c r="W921" s="438" t="s">
        <v>693</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25">
      <c r="A922" s="249"/>
      <c r="B922" s="258"/>
      <c r="C922" s="251">
        <f t="shared" si="300"/>
        <v>4</v>
      </c>
      <c r="D922" s="274"/>
      <c r="E922" s="435">
        <f>E921</f>
        <v>8</v>
      </c>
      <c r="F922" s="325" t="b">
        <f t="shared" si="301"/>
        <v>1</v>
      </c>
      <c r="G922" s="274"/>
      <c r="H922" s="955"/>
      <c r="I922" s="956"/>
      <c r="J922" s="421" t="s">
        <v>694</v>
      </c>
      <c r="K922" s="439" t="str">
        <f t="shared" si="299"/>
        <v>-</v>
      </c>
      <c r="L922" s="436" t="s">
        <v>689</v>
      </c>
      <c r="M922" s="436" t="s">
        <v>689</v>
      </c>
      <c r="N922" s="436" t="s">
        <v>689</v>
      </c>
      <c r="O922" s="436" t="s">
        <v>689</v>
      </c>
      <c r="P922" s="436" t="s">
        <v>689</v>
      </c>
      <c r="Q922" s="436" t="s">
        <v>689</v>
      </c>
      <c r="R922" s="436" t="s">
        <v>689</v>
      </c>
      <c r="S922" s="436" t="s">
        <v>689</v>
      </c>
      <c r="T922" s="436" t="s">
        <v>689</v>
      </c>
      <c r="U922" s="436" t="s">
        <v>689</v>
      </c>
      <c r="V922" s="440" t="s">
        <v>689</v>
      </c>
      <c r="W922" s="440" t="s">
        <v>689</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25">
      <c r="A923" s="249"/>
      <c r="B923" s="258"/>
      <c r="C923" s="251">
        <f t="shared" ref="C923:C954" si="302">INT($C$875)+3</f>
        <v>4</v>
      </c>
      <c r="D923" s="274"/>
      <c r="E923" s="331">
        <v>9</v>
      </c>
      <c r="F923" s="325" t="b">
        <f t="shared" si="301"/>
        <v>1</v>
      </c>
      <c r="G923" s="274"/>
      <c r="H923" s="432" t="s">
        <v>706</v>
      </c>
      <c r="I923" s="432"/>
      <c r="J923" s="413" t="s">
        <v>688</v>
      </c>
      <c r="K923" s="433" t="str">
        <f t="shared" si="299"/>
        <v>-</v>
      </c>
      <c r="L923" s="434" t="s">
        <v>689</v>
      </c>
      <c r="M923" s="434" t="s">
        <v>689</v>
      </c>
      <c r="N923" s="434" t="s">
        <v>689</v>
      </c>
      <c r="O923" s="434" t="s">
        <v>689</v>
      </c>
      <c r="P923" s="434" t="s">
        <v>689</v>
      </c>
      <c r="Q923" s="434" t="s">
        <v>689</v>
      </c>
      <c r="R923" s="434" t="s">
        <v>689</v>
      </c>
      <c r="S923" s="434" t="s">
        <v>689</v>
      </c>
      <c r="T923" s="434" t="s">
        <v>689</v>
      </c>
      <c r="U923" s="434" t="s">
        <v>689</v>
      </c>
      <c r="V923" s="434" t="s">
        <v>689</v>
      </c>
      <c r="W923" s="434" t="s">
        <v>689</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25">
      <c r="A924" s="249"/>
      <c r="B924" s="258"/>
      <c r="C924" s="251">
        <f t="shared" si="302"/>
        <v>4</v>
      </c>
      <c r="D924" s="274"/>
      <c r="E924" s="435">
        <f>E923</f>
        <v>9</v>
      </c>
      <c r="F924" s="325" t="b">
        <f t="shared" si="301"/>
        <v>1</v>
      </c>
      <c r="G924" s="274"/>
      <c r="H924" s="951" t="s">
        <v>1094</v>
      </c>
      <c r="I924" s="952"/>
      <c r="J924" s="436" t="s">
        <v>691</v>
      </c>
      <c r="K924" s="437" t="str">
        <f t="shared" si="299"/>
        <v>-</v>
      </c>
      <c r="L924" s="438" t="s">
        <v>689</v>
      </c>
      <c r="M924" s="438" t="s">
        <v>689</v>
      </c>
      <c r="N924" s="438" t="s">
        <v>689</v>
      </c>
      <c r="O924" s="438" t="s">
        <v>689</v>
      </c>
      <c r="P924" s="438" t="s">
        <v>689</v>
      </c>
      <c r="Q924" s="443">
        <f>INT($I$392/7)+2</f>
        <v>7</v>
      </c>
      <c r="R924" s="438" t="s">
        <v>689</v>
      </c>
      <c r="S924" s="321" t="b">
        <v>1</v>
      </c>
      <c r="T924" s="438">
        <v>1</v>
      </c>
      <c r="U924" s="438" t="s">
        <v>689</v>
      </c>
      <c r="V924" s="438" t="s">
        <v>689</v>
      </c>
      <c r="W924" s="438" t="s">
        <v>689</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25">
      <c r="A925" s="249"/>
      <c r="B925" s="258"/>
      <c r="C925" s="251">
        <f t="shared" si="302"/>
        <v>4</v>
      </c>
      <c r="D925" s="274"/>
      <c r="E925" s="435">
        <f>E924</f>
        <v>9</v>
      </c>
      <c r="F925" s="325" t="b">
        <f t="shared" si="301"/>
        <v>1</v>
      </c>
      <c r="G925" s="274"/>
      <c r="H925" s="953"/>
      <c r="I925" s="954"/>
      <c r="J925" s="436" t="s">
        <v>692</v>
      </c>
      <c r="K925" s="437" t="str">
        <f t="shared" si="299"/>
        <v>-</v>
      </c>
      <c r="L925" s="438" t="s">
        <v>693</v>
      </c>
      <c r="M925" s="438" t="s">
        <v>693</v>
      </c>
      <c r="N925" s="438" t="s">
        <v>693</v>
      </c>
      <c r="O925" s="438" t="s">
        <v>693</v>
      </c>
      <c r="P925" s="438" t="s">
        <v>693</v>
      </c>
      <c r="Q925" s="438" t="s">
        <v>693</v>
      </c>
      <c r="R925" s="438" t="s">
        <v>693</v>
      </c>
      <c r="S925" s="438" t="s">
        <v>693</v>
      </c>
      <c r="T925" s="438" t="s">
        <v>693</v>
      </c>
      <c r="U925" s="438" t="s">
        <v>693</v>
      </c>
      <c r="V925" s="438" t="s">
        <v>693</v>
      </c>
      <c r="W925" s="438" t="s">
        <v>693</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25">
      <c r="A926" s="249"/>
      <c r="B926" s="258"/>
      <c r="C926" s="251">
        <f t="shared" si="302"/>
        <v>4</v>
      </c>
      <c r="D926" s="274"/>
      <c r="E926" s="435">
        <f>E925</f>
        <v>9</v>
      </c>
      <c r="F926" s="325" t="b">
        <f t="shared" si="301"/>
        <v>1</v>
      </c>
      <c r="G926" s="274"/>
      <c r="H926" s="955"/>
      <c r="I926" s="956"/>
      <c r="J926" s="421" t="s">
        <v>694</v>
      </c>
      <c r="K926" s="439" t="str">
        <f t="shared" si="299"/>
        <v>-</v>
      </c>
      <c r="L926" s="436" t="s">
        <v>689</v>
      </c>
      <c r="M926" s="436" t="s">
        <v>689</v>
      </c>
      <c r="N926" s="436" t="s">
        <v>689</v>
      </c>
      <c r="O926" s="436" t="s">
        <v>689</v>
      </c>
      <c r="P926" s="436" t="s">
        <v>689</v>
      </c>
      <c r="Q926" s="436" t="s">
        <v>689</v>
      </c>
      <c r="R926" s="436" t="s">
        <v>689</v>
      </c>
      <c r="S926" s="436" t="s">
        <v>689</v>
      </c>
      <c r="T926" s="436" t="s">
        <v>689</v>
      </c>
      <c r="U926" s="436" t="s">
        <v>689</v>
      </c>
      <c r="V926" s="440" t="s">
        <v>689</v>
      </c>
      <c r="W926" s="440" t="s">
        <v>689</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25">
      <c r="A927" s="249"/>
      <c r="B927" s="258"/>
      <c r="C927" s="251">
        <f t="shared" si="302"/>
        <v>4</v>
      </c>
      <c r="D927" s="274"/>
      <c r="E927" s="331">
        <v>10</v>
      </c>
      <c r="F927" s="325" t="b">
        <f t="shared" si="301"/>
        <v>1</v>
      </c>
      <c r="G927" s="274"/>
      <c r="H927" s="432" t="s">
        <v>707</v>
      </c>
      <c r="I927" s="432"/>
      <c r="J927" s="413" t="s">
        <v>688</v>
      </c>
      <c r="K927" s="433" t="str">
        <f t="shared" si="299"/>
        <v>-</v>
      </c>
      <c r="L927" s="434" t="s">
        <v>689</v>
      </c>
      <c r="M927" s="434" t="s">
        <v>689</v>
      </c>
      <c r="N927" s="434" t="s">
        <v>689</v>
      </c>
      <c r="O927" s="434" t="s">
        <v>689</v>
      </c>
      <c r="P927" s="434" t="s">
        <v>689</v>
      </c>
      <c r="Q927" s="434" t="s">
        <v>689</v>
      </c>
      <c r="R927" s="434" t="s">
        <v>689</v>
      </c>
      <c r="S927" s="434" t="s">
        <v>689</v>
      </c>
      <c r="T927" s="434" t="s">
        <v>689</v>
      </c>
      <c r="U927" s="434" t="s">
        <v>689</v>
      </c>
      <c r="V927" s="434" t="s">
        <v>689</v>
      </c>
      <c r="W927" s="434" t="s">
        <v>689</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25">
      <c r="A928" s="249"/>
      <c r="B928" s="258"/>
      <c r="C928" s="251">
        <f t="shared" si="302"/>
        <v>4</v>
      </c>
      <c r="D928" s="274"/>
      <c r="E928" s="435">
        <f>E927</f>
        <v>10</v>
      </c>
      <c r="F928" s="325" t="b">
        <f t="shared" si="301"/>
        <v>1</v>
      </c>
      <c r="G928" s="274"/>
      <c r="H928" s="951" t="s">
        <v>1095</v>
      </c>
      <c r="I928" s="952"/>
      <c r="J928" s="436" t="s">
        <v>691</v>
      </c>
      <c r="K928" s="437" t="str">
        <f t="shared" si="299"/>
        <v>-</v>
      </c>
      <c r="L928" s="438" t="s">
        <v>689</v>
      </c>
      <c r="M928" s="438" t="s">
        <v>689</v>
      </c>
      <c r="N928" s="438" t="s">
        <v>689</v>
      </c>
      <c r="O928" s="438" t="s">
        <v>689</v>
      </c>
      <c r="P928" s="438" t="s">
        <v>689</v>
      </c>
      <c r="Q928" s="443">
        <f>INT($I$393/7)+2</f>
        <v>9</v>
      </c>
      <c r="R928" s="438" t="s">
        <v>689</v>
      </c>
      <c r="S928" s="321" t="b">
        <v>1</v>
      </c>
      <c r="T928" s="438">
        <v>2</v>
      </c>
      <c r="U928" s="438" t="s">
        <v>689</v>
      </c>
      <c r="V928" s="438" t="s">
        <v>689</v>
      </c>
      <c r="W928" s="438" t="s">
        <v>689</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25">
      <c r="A929" s="249"/>
      <c r="B929" s="258"/>
      <c r="C929" s="251">
        <f t="shared" si="302"/>
        <v>4</v>
      </c>
      <c r="D929" s="274"/>
      <c r="E929" s="435">
        <f>E928</f>
        <v>10</v>
      </c>
      <c r="F929" s="325" t="b">
        <f t="shared" si="301"/>
        <v>1</v>
      </c>
      <c r="G929" s="274"/>
      <c r="H929" s="953"/>
      <c r="I929" s="954"/>
      <c r="J929" s="436" t="s">
        <v>692</v>
      </c>
      <c r="K929" s="437" t="str">
        <f t="shared" si="299"/>
        <v>-</v>
      </c>
      <c r="L929" s="438" t="s">
        <v>693</v>
      </c>
      <c r="M929" s="438" t="s">
        <v>693</v>
      </c>
      <c r="N929" s="438" t="s">
        <v>693</v>
      </c>
      <c r="O929" s="438" t="s">
        <v>693</v>
      </c>
      <c r="P929" s="438" t="s">
        <v>693</v>
      </c>
      <c r="Q929" s="438" t="s">
        <v>693</v>
      </c>
      <c r="R929" s="438" t="s">
        <v>693</v>
      </c>
      <c r="S929" s="438" t="s">
        <v>693</v>
      </c>
      <c r="T929" s="438" t="s">
        <v>693</v>
      </c>
      <c r="U929" s="438" t="s">
        <v>693</v>
      </c>
      <c r="V929" s="438" t="s">
        <v>693</v>
      </c>
      <c r="W929" s="438" t="s">
        <v>693</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25">
      <c r="A930" s="249"/>
      <c r="B930" s="258"/>
      <c r="C930" s="251">
        <f t="shared" si="302"/>
        <v>4</v>
      </c>
      <c r="D930" s="274"/>
      <c r="E930" s="435">
        <f>E929</f>
        <v>10</v>
      </c>
      <c r="F930" s="325" t="b">
        <f t="shared" si="301"/>
        <v>1</v>
      </c>
      <c r="G930" s="274"/>
      <c r="H930" s="955"/>
      <c r="I930" s="956"/>
      <c r="J930" s="421" t="s">
        <v>694</v>
      </c>
      <c r="K930" s="439" t="str">
        <f t="shared" si="299"/>
        <v>-</v>
      </c>
      <c r="L930" s="436" t="s">
        <v>689</v>
      </c>
      <c r="M930" s="436" t="s">
        <v>689</v>
      </c>
      <c r="N930" s="436" t="s">
        <v>689</v>
      </c>
      <c r="O930" s="436" t="s">
        <v>689</v>
      </c>
      <c r="P930" s="436" t="s">
        <v>689</v>
      </c>
      <c r="Q930" s="436" t="s">
        <v>689</v>
      </c>
      <c r="R930" s="436" t="s">
        <v>689</v>
      </c>
      <c r="S930" s="436" t="s">
        <v>689</v>
      </c>
      <c r="T930" s="436" t="s">
        <v>689</v>
      </c>
      <c r="U930" s="436" t="s">
        <v>689</v>
      </c>
      <c r="V930" s="440" t="s">
        <v>689</v>
      </c>
      <c r="W930" s="440" t="s">
        <v>689</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25">
      <c r="A931" s="249"/>
      <c r="B931" s="258"/>
      <c r="C931" s="251">
        <f t="shared" si="302"/>
        <v>4</v>
      </c>
      <c r="D931" s="274"/>
      <c r="E931" s="331">
        <v>11</v>
      </c>
      <c r="F931" s="325" t="b">
        <f t="shared" si="301"/>
        <v>1</v>
      </c>
      <c r="G931" s="274"/>
      <c r="H931" s="432" t="s">
        <v>708</v>
      </c>
      <c r="I931" s="432"/>
      <c r="J931" s="413" t="s">
        <v>688</v>
      </c>
      <c r="K931" s="433" t="str">
        <f t="shared" si="299"/>
        <v>-</v>
      </c>
      <c r="L931" s="434" t="s">
        <v>689</v>
      </c>
      <c r="M931" s="434" t="s">
        <v>689</v>
      </c>
      <c r="N931" s="434" t="s">
        <v>689</v>
      </c>
      <c r="O931" s="434" t="s">
        <v>689</v>
      </c>
      <c r="P931" s="434" t="s">
        <v>689</v>
      </c>
      <c r="Q931" s="434" t="s">
        <v>689</v>
      </c>
      <c r="R931" s="434" t="s">
        <v>689</v>
      </c>
      <c r="S931" s="434" t="s">
        <v>689</v>
      </c>
      <c r="T931" s="434" t="s">
        <v>689</v>
      </c>
      <c r="U931" s="434" t="s">
        <v>689</v>
      </c>
      <c r="V931" s="434" t="s">
        <v>689</v>
      </c>
      <c r="W931" s="434" t="s">
        <v>689</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25">
      <c r="A932" s="249"/>
      <c r="B932" s="258"/>
      <c r="C932" s="251">
        <f t="shared" si="302"/>
        <v>4</v>
      </c>
      <c r="D932" s="274"/>
      <c r="E932" s="435">
        <f>E931</f>
        <v>11</v>
      </c>
      <c r="F932" s="325" t="b">
        <f t="shared" si="301"/>
        <v>1</v>
      </c>
      <c r="G932" s="274"/>
      <c r="H932" s="951" t="s">
        <v>1095</v>
      </c>
      <c r="I932" s="952"/>
      <c r="J932" s="436" t="s">
        <v>691</v>
      </c>
      <c r="K932" s="437" t="str">
        <f t="shared" si="299"/>
        <v>-</v>
      </c>
      <c r="L932" s="438" t="s">
        <v>689</v>
      </c>
      <c r="M932" s="438" t="s">
        <v>689</v>
      </c>
      <c r="N932" s="438" t="s">
        <v>689</v>
      </c>
      <c r="O932" s="438" t="s">
        <v>689</v>
      </c>
      <c r="P932" s="438" t="s">
        <v>689</v>
      </c>
      <c r="Q932" s="443">
        <f>INT($I$394/7)+2</f>
        <v>9</v>
      </c>
      <c r="R932" s="438" t="s">
        <v>689</v>
      </c>
      <c r="S932" s="321" t="b">
        <v>1</v>
      </c>
      <c r="T932" s="438">
        <v>3</v>
      </c>
      <c r="U932" s="438" t="s">
        <v>689</v>
      </c>
      <c r="V932" s="438" t="s">
        <v>689</v>
      </c>
      <c r="W932" s="438" t="s">
        <v>689</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25">
      <c r="A933" s="249"/>
      <c r="B933" s="258"/>
      <c r="C933" s="251">
        <f t="shared" si="302"/>
        <v>4</v>
      </c>
      <c r="D933" s="274"/>
      <c r="E933" s="435">
        <f>E932</f>
        <v>11</v>
      </c>
      <c r="F933" s="325" t="b">
        <f t="shared" si="301"/>
        <v>1</v>
      </c>
      <c r="G933" s="274"/>
      <c r="H933" s="953"/>
      <c r="I933" s="954"/>
      <c r="J933" s="436" t="s">
        <v>692</v>
      </c>
      <c r="K933" s="437" t="str">
        <f t="shared" si="299"/>
        <v>-</v>
      </c>
      <c r="L933" s="438" t="s">
        <v>693</v>
      </c>
      <c r="M933" s="438" t="s">
        <v>693</v>
      </c>
      <c r="N933" s="438" t="s">
        <v>693</v>
      </c>
      <c r="O933" s="438" t="s">
        <v>693</v>
      </c>
      <c r="P933" s="438" t="s">
        <v>693</v>
      </c>
      <c r="Q933" s="438" t="s">
        <v>693</v>
      </c>
      <c r="R933" s="438" t="s">
        <v>693</v>
      </c>
      <c r="S933" s="438" t="s">
        <v>693</v>
      </c>
      <c r="T933" s="438" t="s">
        <v>693</v>
      </c>
      <c r="U933" s="438" t="s">
        <v>693</v>
      </c>
      <c r="V933" s="438" t="s">
        <v>693</v>
      </c>
      <c r="W933" s="438" t="s">
        <v>693</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25">
      <c r="A934" s="249"/>
      <c r="B934" s="258"/>
      <c r="C934" s="251">
        <f t="shared" si="302"/>
        <v>4</v>
      </c>
      <c r="D934" s="274"/>
      <c r="E934" s="435">
        <f>E933</f>
        <v>11</v>
      </c>
      <c r="F934" s="325" t="b">
        <f t="shared" si="301"/>
        <v>1</v>
      </c>
      <c r="G934" s="274"/>
      <c r="H934" s="955"/>
      <c r="I934" s="956"/>
      <c r="J934" s="421" t="s">
        <v>694</v>
      </c>
      <c r="K934" s="439" t="str">
        <f t="shared" si="299"/>
        <v>-</v>
      </c>
      <c r="L934" s="436" t="s">
        <v>689</v>
      </c>
      <c r="M934" s="436" t="s">
        <v>689</v>
      </c>
      <c r="N934" s="436" t="s">
        <v>689</v>
      </c>
      <c r="O934" s="436" t="s">
        <v>689</v>
      </c>
      <c r="P934" s="436" t="s">
        <v>689</v>
      </c>
      <c r="Q934" s="436" t="s">
        <v>689</v>
      </c>
      <c r="R934" s="436" t="s">
        <v>689</v>
      </c>
      <c r="S934" s="436" t="s">
        <v>689</v>
      </c>
      <c r="T934" s="436" t="s">
        <v>689</v>
      </c>
      <c r="U934" s="436" t="s">
        <v>689</v>
      </c>
      <c r="V934" s="440" t="s">
        <v>689</v>
      </c>
      <c r="W934" s="440" t="s">
        <v>689</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25">
      <c r="A935" s="249"/>
      <c r="B935" s="258"/>
      <c r="C935" s="251">
        <f t="shared" si="302"/>
        <v>4</v>
      </c>
      <c r="D935" s="274"/>
      <c r="E935" s="331">
        <v>12</v>
      </c>
      <c r="F935" s="325" t="b">
        <f t="shared" si="301"/>
        <v>1</v>
      </c>
      <c r="G935" s="274"/>
      <c r="H935" s="432" t="s">
        <v>709</v>
      </c>
      <c r="I935" s="432"/>
      <c r="J935" s="413" t="s">
        <v>688</v>
      </c>
      <c r="K935" s="433" t="str">
        <f t="shared" si="299"/>
        <v>-</v>
      </c>
      <c r="L935" s="434" t="s">
        <v>689</v>
      </c>
      <c r="M935" s="434" t="s">
        <v>689</v>
      </c>
      <c r="N935" s="434" t="s">
        <v>689</v>
      </c>
      <c r="O935" s="434" t="s">
        <v>689</v>
      </c>
      <c r="P935" s="434" t="s">
        <v>689</v>
      </c>
      <c r="Q935" s="434" t="s">
        <v>689</v>
      </c>
      <c r="R935" s="434" t="s">
        <v>689</v>
      </c>
      <c r="S935" s="434" t="s">
        <v>689</v>
      </c>
      <c r="T935" s="434" t="s">
        <v>689</v>
      </c>
      <c r="U935" s="434" t="s">
        <v>689</v>
      </c>
      <c r="V935" s="434" t="s">
        <v>689</v>
      </c>
      <c r="W935" s="434" t="s">
        <v>689</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25">
      <c r="A936" s="249"/>
      <c r="B936" s="258"/>
      <c r="C936" s="251">
        <f t="shared" si="302"/>
        <v>4</v>
      </c>
      <c r="D936" s="274"/>
      <c r="E936" s="435">
        <f>E935</f>
        <v>12</v>
      </c>
      <c r="F936" s="325" t="b">
        <f t="shared" si="301"/>
        <v>1</v>
      </c>
      <c r="G936" s="274"/>
      <c r="H936" s="951" t="s">
        <v>1095</v>
      </c>
      <c r="I936" s="952"/>
      <c r="J936" s="436" t="s">
        <v>691</v>
      </c>
      <c r="K936" s="437" t="str">
        <f t="shared" si="299"/>
        <v>-</v>
      </c>
      <c r="L936" s="438" t="s">
        <v>689</v>
      </c>
      <c r="M936" s="438" t="s">
        <v>689</v>
      </c>
      <c r="N936" s="438" t="s">
        <v>689</v>
      </c>
      <c r="O936" s="438" t="s">
        <v>689</v>
      </c>
      <c r="P936" s="438" t="s">
        <v>689</v>
      </c>
      <c r="Q936" s="443">
        <f>INT($I$395/7)+2</f>
        <v>9</v>
      </c>
      <c r="R936" s="438" t="s">
        <v>689</v>
      </c>
      <c r="S936" s="321" t="b">
        <v>1</v>
      </c>
      <c r="T936" s="438">
        <v>4</v>
      </c>
      <c r="U936" s="438" t="s">
        <v>689</v>
      </c>
      <c r="V936" s="438" t="s">
        <v>689</v>
      </c>
      <c r="W936" s="438" t="s">
        <v>689</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25">
      <c r="A937" s="249"/>
      <c r="B937" s="258"/>
      <c r="C937" s="251">
        <f t="shared" si="302"/>
        <v>4</v>
      </c>
      <c r="D937" s="274"/>
      <c r="E937" s="435">
        <f>E936</f>
        <v>12</v>
      </c>
      <c r="F937" s="325" t="b">
        <f t="shared" si="301"/>
        <v>1</v>
      </c>
      <c r="G937" s="274"/>
      <c r="H937" s="953"/>
      <c r="I937" s="954"/>
      <c r="J937" s="436" t="s">
        <v>692</v>
      </c>
      <c r="K937" s="437" t="str">
        <f t="shared" si="299"/>
        <v>-</v>
      </c>
      <c r="L937" s="438" t="s">
        <v>693</v>
      </c>
      <c r="M937" s="438" t="s">
        <v>693</v>
      </c>
      <c r="N937" s="438" t="s">
        <v>693</v>
      </c>
      <c r="O937" s="438" t="s">
        <v>693</v>
      </c>
      <c r="P937" s="438" t="s">
        <v>693</v>
      </c>
      <c r="Q937" s="438" t="s">
        <v>693</v>
      </c>
      <c r="R937" s="438" t="s">
        <v>693</v>
      </c>
      <c r="S937" s="438" t="s">
        <v>693</v>
      </c>
      <c r="T937" s="438" t="s">
        <v>693</v>
      </c>
      <c r="U937" s="438" t="s">
        <v>693</v>
      </c>
      <c r="V937" s="438" t="s">
        <v>693</v>
      </c>
      <c r="W937" s="438" t="s">
        <v>693</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25">
      <c r="A938" s="249"/>
      <c r="B938" s="258"/>
      <c r="C938" s="251">
        <f t="shared" si="302"/>
        <v>4</v>
      </c>
      <c r="D938" s="274"/>
      <c r="E938" s="435">
        <f>E937</f>
        <v>12</v>
      </c>
      <c r="F938" s="325" t="b">
        <f t="shared" si="301"/>
        <v>1</v>
      </c>
      <c r="G938" s="274"/>
      <c r="H938" s="955"/>
      <c r="I938" s="956"/>
      <c r="J938" s="421" t="s">
        <v>694</v>
      </c>
      <c r="K938" s="439" t="str">
        <f t="shared" si="299"/>
        <v>-</v>
      </c>
      <c r="L938" s="436" t="s">
        <v>689</v>
      </c>
      <c r="M938" s="436" t="s">
        <v>689</v>
      </c>
      <c r="N938" s="436" t="s">
        <v>689</v>
      </c>
      <c r="O938" s="436" t="s">
        <v>689</v>
      </c>
      <c r="P938" s="436" t="s">
        <v>689</v>
      </c>
      <c r="Q938" s="436" t="s">
        <v>689</v>
      </c>
      <c r="R938" s="436" t="s">
        <v>689</v>
      </c>
      <c r="S938" s="436" t="s">
        <v>689</v>
      </c>
      <c r="T938" s="436" t="s">
        <v>689</v>
      </c>
      <c r="U938" s="436" t="s">
        <v>689</v>
      </c>
      <c r="V938" s="440" t="s">
        <v>689</v>
      </c>
      <c r="W938" s="440" t="s">
        <v>689</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25">
      <c r="A939" s="249"/>
      <c r="B939" s="258"/>
      <c r="C939" s="251">
        <f t="shared" si="302"/>
        <v>4</v>
      </c>
      <c r="D939" s="274"/>
      <c r="E939" s="331">
        <v>13</v>
      </c>
      <c r="F939" s="325" t="b">
        <f t="shared" si="301"/>
        <v>1</v>
      </c>
      <c r="G939" s="274"/>
      <c r="H939" s="432" t="s">
        <v>710</v>
      </c>
      <c r="I939" s="432"/>
      <c r="J939" s="413" t="s">
        <v>688</v>
      </c>
      <c r="K939" s="433" t="str">
        <f t="shared" si="299"/>
        <v>-</v>
      </c>
      <c r="L939" s="442">
        <v>-1</v>
      </c>
      <c r="M939" s="434" t="s">
        <v>689</v>
      </c>
      <c r="N939" s="434" t="s">
        <v>689</v>
      </c>
      <c r="O939" s="434" t="s">
        <v>689</v>
      </c>
      <c r="P939" s="434" t="s">
        <v>689</v>
      </c>
      <c r="Q939" s="434" t="s">
        <v>689</v>
      </c>
      <c r="R939" s="434" t="s">
        <v>689</v>
      </c>
      <c r="S939" s="434" t="s">
        <v>689</v>
      </c>
      <c r="T939" s="434" t="s">
        <v>689</v>
      </c>
      <c r="U939" s="434" t="s">
        <v>689</v>
      </c>
      <c r="V939" s="434" t="s">
        <v>689</v>
      </c>
      <c r="W939" s="434" t="s">
        <v>689</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25">
      <c r="A940" s="249"/>
      <c r="B940" s="258"/>
      <c r="C940" s="251">
        <f t="shared" si="302"/>
        <v>4</v>
      </c>
      <c r="D940" s="274"/>
      <c r="E940" s="435">
        <f>E939</f>
        <v>13</v>
      </c>
      <c r="F940" s="325" t="b">
        <f t="shared" si="301"/>
        <v>1</v>
      </c>
      <c r="G940" s="274"/>
      <c r="H940" s="951" t="s">
        <v>711</v>
      </c>
      <c r="I940" s="952"/>
      <c r="J940" s="436" t="s">
        <v>691</v>
      </c>
      <c r="K940" s="437" t="str">
        <f t="shared" si="299"/>
        <v>-</v>
      </c>
      <c r="L940" s="438" t="s">
        <v>689</v>
      </c>
      <c r="M940" s="438" t="s">
        <v>689</v>
      </c>
      <c r="N940" s="438" t="s">
        <v>689</v>
      </c>
      <c r="O940" s="438" t="s">
        <v>689</v>
      </c>
      <c r="P940" s="438" t="s">
        <v>689</v>
      </c>
      <c r="Q940" s="321">
        <f>INT(150/7)+2</f>
        <v>23</v>
      </c>
      <c r="R940" s="438" t="s">
        <v>689</v>
      </c>
      <c r="S940" s="321" t="b">
        <v>1</v>
      </c>
      <c r="T940" s="438" t="s">
        <v>689</v>
      </c>
      <c r="U940" s="438" t="s">
        <v>689</v>
      </c>
      <c r="V940" s="438" t="s">
        <v>689</v>
      </c>
      <c r="W940" s="438" t="s">
        <v>689</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25">
      <c r="A941" s="249"/>
      <c r="B941" s="258"/>
      <c r="C941" s="251">
        <f t="shared" si="302"/>
        <v>4</v>
      </c>
      <c r="D941" s="274"/>
      <c r="E941" s="435">
        <f>E940</f>
        <v>13</v>
      </c>
      <c r="F941" s="325" t="b">
        <f t="shared" si="301"/>
        <v>1</v>
      </c>
      <c r="G941" s="274"/>
      <c r="H941" s="953"/>
      <c r="I941" s="954"/>
      <c r="J941" s="436" t="s">
        <v>692</v>
      </c>
      <c r="K941" s="437" t="str">
        <f t="shared" si="299"/>
        <v>-</v>
      </c>
      <c r="L941" s="438" t="s">
        <v>693</v>
      </c>
      <c r="M941" s="438" t="s">
        <v>693</v>
      </c>
      <c r="N941" s="438" t="s">
        <v>693</v>
      </c>
      <c r="O941" s="438" t="s">
        <v>693</v>
      </c>
      <c r="P941" s="438" t="s">
        <v>693</v>
      </c>
      <c r="Q941" s="438" t="s">
        <v>693</v>
      </c>
      <c r="R941" s="438" t="s">
        <v>693</v>
      </c>
      <c r="S941" s="438" t="s">
        <v>693</v>
      </c>
      <c r="T941" s="438" t="s">
        <v>693</v>
      </c>
      <c r="U941" s="438" t="s">
        <v>693</v>
      </c>
      <c r="V941" s="438" t="s">
        <v>693</v>
      </c>
      <c r="W941" s="438" t="s">
        <v>693</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25">
      <c r="A942" s="249"/>
      <c r="B942" s="258"/>
      <c r="C942" s="251">
        <f t="shared" si="302"/>
        <v>4</v>
      </c>
      <c r="D942" s="274"/>
      <c r="E942" s="435">
        <f>E941</f>
        <v>13</v>
      </c>
      <c r="F942" s="325" t="b">
        <f t="shared" si="301"/>
        <v>1</v>
      </c>
      <c r="G942" s="274"/>
      <c r="H942" s="955"/>
      <c r="I942" s="956"/>
      <c r="J942" s="421" t="s">
        <v>694</v>
      </c>
      <c r="K942" s="439" t="str">
        <f t="shared" si="299"/>
        <v>-</v>
      </c>
      <c r="L942" s="436" t="s">
        <v>689</v>
      </c>
      <c r="M942" s="436" t="s">
        <v>689</v>
      </c>
      <c r="N942" s="436" t="s">
        <v>689</v>
      </c>
      <c r="O942" s="436" t="s">
        <v>689</v>
      </c>
      <c r="P942" s="436" t="s">
        <v>689</v>
      </c>
      <c r="Q942" s="436" t="s">
        <v>689</v>
      </c>
      <c r="R942" s="436" t="s">
        <v>689</v>
      </c>
      <c r="S942" s="436" t="s">
        <v>689</v>
      </c>
      <c r="T942" s="436" t="s">
        <v>689</v>
      </c>
      <c r="U942" s="436" t="s">
        <v>689</v>
      </c>
      <c r="V942" s="440" t="s">
        <v>689</v>
      </c>
      <c r="W942" s="440" t="s">
        <v>689</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25">
      <c r="A943" s="249"/>
      <c r="B943" s="258"/>
      <c r="C943" s="251">
        <f t="shared" si="302"/>
        <v>4</v>
      </c>
      <c r="D943" s="274"/>
      <c r="E943" s="331">
        <v>14</v>
      </c>
      <c r="F943" s="325" t="b">
        <f t="shared" si="301"/>
        <v>1</v>
      </c>
      <c r="G943" s="274"/>
      <c r="H943" s="432" t="s">
        <v>712</v>
      </c>
      <c r="I943" s="432"/>
      <c r="J943" s="413" t="s">
        <v>688</v>
      </c>
      <c r="K943" s="433" t="str">
        <f t="shared" si="299"/>
        <v>-</v>
      </c>
      <c r="L943" s="434" t="s">
        <v>689</v>
      </c>
      <c r="M943" s="434" t="s">
        <v>689</v>
      </c>
      <c r="N943" s="434" t="s">
        <v>689</v>
      </c>
      <c r="O943" s="434" t="s">
        <v>689</v>
      </c>
      <c r="P943" s="434" t="s">
        <v>689</v>
      </c>
      <c r="Q943" s="434" t="s">
        <v>689</v>
      </c>
      <c r="R943" s="434" t="s">
        <v>689</v>
      </c>
      <c r="S943" s="434" t="s">
        <v>689</v>
      </c>
      <c r="T943" s="434" t="s">
        <v>689</v>
      </c>
      <c r="U943" s="434" t="s">
        <v>689</v>
      </c>
      <c r="V943" s="434" t="s">
        <v>689</v>
      </c>
      <c r="W943" s="434" t="s">
        <v>689</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25">
      <c r="A944" s="249"/>
      <c r="B944" s="258"/>
      <c r="C944" s="251">
        <f t="shared" si="302"/>
        <v>4</v>
      </c>
      <c r="D944" s="274"/>
      <c r="E944" s="435">
        <f>E943</f>
        <v>14</v>
      </c>
      <c r="F944" s="325" t="b">
        <f t="shared" si="301"/>
        <v>1</v>
      </c>
      <c r="G944" s="274"/>
      <c r="H944" s="951" t="s">
        <v>713</v>
      </c>
      <c r="I944" s="952"/>
      <c r="J944" s="436" t="s">
        <v>691</v>
      </c>
      <c r="K944" s="437" t="str">
        <f t="shared" si="299"/>
        <v>-</v>
      </c>
      <c r="L944" s="438" t="s">
        <v>689</v>
      </c>
      <c r="M944" s="438" t="s">
        <v>689</v>
      </c>
      <c r="N944" s="438" t="s">
        <v>689</v>
      </c>
      <c r="O944" s="438" t="s">
        <v>689</v>
      </c>
      <c r="P944" s="438" t="s">
        <v>689</v>
      </c>
      <c r="Q944" s="321">
        <f>INT(150/7)+2</f>
        <v>23</v>
      </c>
      <c r="R944" s="438" t="s">
        <v>689</v>
      </c>
      <c r="S944" s="321" t="b">
        <v>1</v>
      </c>
      <c r="T944" s="438" t="s">
        <v>689</v>
      </c>
      <c r="U944" s="438" t="s">
        <v>689</v>
      </c>
      <c r="V944" s="438" t="s">
        <v>689</v>
      </c>
      <c r="W944" s="438" t="s">
        <v>689</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25">
      <c r="A945" s="249"/>
      <c r="B945" s="258"/>
      <c r="C945" s="251">
        <f t="shared" si="302"/>
        <v>4</v>
      </c>
      <c r="D945" s="274"/>
      <c r="E945" s="435">
        <f>E944</f>
        <v>14</v>
      </c>
      <c r="F945" s="325" t="b">
        <f t="shared" si="301"/>
        <v>1</v>
      </c>
      <c r="G945" s="274"/>
      <c r="H945" s="953"/>
      <c r="I945" s="954"/>
      <c r="J945" s="436" t="s">
        <v>692</v>
      </c>
      <c r="K945" s="437" t="str">
        <f t="shared" si="299"/>
        <v>-</v>
      </c>
      <c r="L945" s="438" t="s">
        <v>693</v>
      </c>
      <c r="M945" s="438" t="s">
        <v>693</v>
      </c>
      <c r="N945" s="438" t="s">
        <v>693</v>
      </c>
      <c r="O945" s="438" t="s">
        <v>693</v>
      </c>
      <c r="P945" s="438" t="s">
        <v>693</v>
      </c>
      <c r="Q945" s="438" t="s">
        <v>693</v>
      </c>
      <c r="R945" s="438" t="s">
        <v>693</v>
      </c>
      <c r="S945" s="438" t="s">
        <v>693</v>
      </c>
      <c r="T945" s="438" t="s">
        <v>693</v>
      </c>
      <c r="U945" s="438" t="s">
        <v>693</v>
      </c>
      <c r="V945" s="438" t="s">
        <v>693</v>
      </c>
      <c r="W945" s="438" t="s">
        <v>693</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25">
      <c r="A946" s="249"/>
      <c r="B946" s="258"/>
      <c r="C946" s="251">
        <f t="shared" si="302"/>
        <v>4</v>
      </c>
      <c r="D946" s="274"/>
      <c r="E946" s="435">
        <f>E945</f>
        <v>14</v>
      </c>
      <c r="F946" s="325" t="b">
        <f t="shared" si="301"/>
        <v>1</v>
      </c>
      <c r="G946" s="274"/>
      <c r="H946" s="955"/>
      <c r="I946" s="956"/>
      <c r="J946" s="421" t="s">
        <v>694</v>
      </c>
      <c r="K946" s="439" t="str">
        <f t="shared" si="299"/>
        <v>-</v>
      </c>
      <c r="L946" s="436" t="s">
        <v>689</v>
      </c>
      <c r="M946" s="436" t="s">
        <v>689</v>
      </c>
      <c r="N946" s="436" t="s">
        <v>689</v>
      </c>
      <c r="O946" s="436" t="s">
        <v>689</v>
      </c>
      <c r="P946" s="436" t="s">
        <v>689</v>
      </c>
      <c r="Q946" s="436" t="s">
        <v>689</v>
      </c>
      <c r="R946" s="436" t="s">
        <v>689</v>
      </c>
      <c r="S946" s="436" t="s">
        <v>689</v>
      </c>
      <c r="T946" s="436" t="s">
        <v>689</v>
      </c>
      <c r="U946" s="436" t="s">
        <v>689</v>
      </c>
      <c r="V946" s="440" t="s">
        <v>689</v>
      </c>
      <c r="W946" s="440" t="s">
        <v>689</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25">
      <c r="A947" s="249"/>
      <c r="B947" s="258"/>
      <c r="C947" s="251">
        <f t="shared" si="302"/>
        <v>4</v>
      </c>
      <c r="D947" s="274"/>
      <c r="E947" s="331">
        <v>15</v>
      </c>
      <c r="F947" s="325" t="b">
        <f t="shared" si="301"/>
        <v>1</v>
      </c>
      <c r="G947" s="274"/>
      <c r="H947" s="432" t="s">
        <v>714</v>
      </c>
      <c r="I947" s="432"/>
      <c r="J947" s="413" t="s">
        <v>688</v>
      </c>
      <c r="K947" s="433" t="str">
        <f t="shared" si="299"/>
        <v>-</v>
      </c>
      <c r="L947" s="434" t="s">
        <v>689</v>
      </c>
      <c r="M947" s="434" t="s">
        <v>689</v>
      </c>
      <c r="N947" s="434" t="s">
        <v>689</v>
      </c>
      <c r="O947" s="434" t="s">
        <v>689</v>
      </c>
      <c r="P947" s="434" t="s">
        <v>689</v>
      </c>
      <c r="Q947" s="434" t="s">
        <v>689</v>
      </c>
      <c r="R947" s="434" t="s">
        <v>689</v>
      </c>
      <c r="S947" s="434" t="s">
        <v>689</v>
      </c>
      <c r="T947" s="434" t="s">
        <v>689</v>
      </c>
      <c r="U947" s="434" t="s">
        <v>689</v>
      </c>
      <c r="V947" s="434" t="s">
        <v>689</v>
      </c>
      <c r="W947" s="434" t="s">
        <v>689</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25">
      <c r="A948" s="249"/>
      <c r="B948" s="258"/>
      <c r="C948" s="251">
        <f t="shared" si="302"/>
        <v>4</v>
      </c>
      <c r="D948" s="274"/>
      <c r="E948" s="435">
        <f>E947</f>
        <v>15</v>
      </c>
      <c r="F948" s="325" t="b">
        <f t="shared" si="301"/>
        <v>1</v>
      </c>
      <c r="G948" s="274"/>
      <c r="H948" s="951" t="s">
        <v>715</v>
      </c>
      <c r="I948" s="952"/>
      <c r="J948" s="436" t="s">
        <v>691</v>
      </c>
      <c r="K948" s="437" t="str">
        <f t="shared" si="299"/>
        <v>-</v>
      </c>
      <c r="L948" s="438" t="s">
        <v>689</v>
      </c>
      <c r="M948" s="438" t="s">
        <v>689</v>
      </c>
      <c r="N948" s="438" t="s">
        <v>689</v>
      </c>
      <c r="O948" s="438" t="s">
        <v>689</v>
      </c>
      <c r="P948" s="438" t="s">
        <v>689</v>
      </c>
      <c r="Q948" s="321">
        <f>INT(150/7)+2</f>
        <v>23</v>
      </c>
      <c r="R948" s="438" t="s">
        <v>689</v>
      </c>
      <c r="S948" s="321" t="b">
        <v>1</v>
      </c>
      <c r="T948" s="438" t="s">
        <v>689</v>
      </c>
      <c r="U948" s="438" t="s">
        <v>689</v>
      </c>
      <c r="V948" s="438" t="s">
        <v>689</v>
      </c>
      <c r="W948" s="438" t="s">
        <v>689</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25">
      <c r="A949" s="249"/>
      <c r="B949" s="258"/>
      <c r="C949" s="251">
        <f t="shared" si="302"/>
        <v>4</v>
      </c>
      <c r="D949" s="274"/>
      <c r="E949" s="435">
        <f>E948</f>
        <v>15</v>
      </c>
      <c r="F949" s="325" t="b">
        <f t="shared" si="301"/>
        <v>1</v>
      </c>
      <c r="G949" s="274"/>
      <c r="H949" s="953"/>
      <c r="I949" s="954"/>
      <c r="J949" s="436" t="s">
        <v>692</v>
      </c>
      <c r="K949" s="437" t="str">
        <f t="shared" si="299"/>
        <v>-</v>
      </c>
      <c r="L949" s="438" t="s">
        <v>693</v>
      </c>
      <c r="M949" s="438" t="s">
        <v>693</v>
      </c>
      <c r="N949" s="438" t="s">
        <v>693</v>
      </c>
      <c r="O949" s="438" t="s">
        <v>693</v>
      </c>
      <c r="P949" s="438" t="s">
        <v>693</v>
      </c>
      <c r="Q949" s="438" t="s">
        <v>693</v>
      </c>
      <c r="R949" s="438" t="s">
        <v>693</v>
      </c>
      <c r="S949" s="438" t="s">
        <v>693</v>
      </c>
      <c r="T949" s="438" t="s">
        <v>693</v>
      </c>
      <c r="U949" s="438" t="s">
        <v>693</v>
      </c>
      <c r="V949" s="438" t="s">
        <v>693</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25">
      <c r="A950" s="249"/>
      <c r="B950" s="258"/>
      <c r="C950" s="251">
        <f t="shared" si="302"/>
        <v>4</v>
      </c>
      <c r="D950" s="274"/>
      <c r="E950" s="435">
        <f>E949</f>
        <v>15</v>
      </c>
      <c r="F950" s="325" t="b">
        <f t="shared" si="301"/>
        <v>1</v>
      </c>
      <c r="G950" s="274"/>
      <c r="H950" s="955"/>
      <c r="I950" s="956"/>
      <c r="J950" s="421" t="s">
        <v>694</v>
      </c>
      <c r="K950" s="439" t="str">
        <f t="shared" si="299"/>
        <v>-</v>
      </c>
      <c r="L950" s="436" t="s">
        <v>689</v>
      </c>
      <c r="M950" s="436" t="s">
        <v>689</v>
      </c>
      <c r="N950" s="436" t="s">
        <v>689</v>
      </c>
      <c r="O950" s="436" t="s">
        <v>689</v>
      </c>
      <c r="P950" s="436" t="s">
        <v>689</v>
      </c>
      <c r="Q950" s="436" t="s">
        <v>689</v>
      </c>
      <c r="R950" s="436" t="s">
        <v>689</v>
      </c>
      <c r="S950" s="436" t="s">
        <v>689</v>
      </c>
      <c r="T950" s="436" t="s">
        <v>689</v>
      </c>
      <c r="U950" s="436" t="s">
        <v>689</v>
      </c>
      <c r="V950" s="440" t="s">
        <v>689</v>
      </c>
      <c r="W950" s="440" t="s">
        <v>689</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25">
      <c r="A951" s="249"/>
      <c r="B951" s="258"/>
      <c r="C951" s="251">
        <f t="shared" si="302"/>
        <v>4</v>
      </c>
      <c r="D951" s="274"/>
      <c r="E951" s="331">
        <v>16</v>
      </c>
      <c r="F951" s="325" t="b">
        <f t="shared" ref="F951:F982" si="303">COUNTIFS($L951:$W951,"-")&lt;&gt;COUNTA($L951:$W951)</f>
        <v>1</v>
      </c>
      <c r="G951" s="274"/>
      <c r="H951" s="432" t="s">
        <v>716</v>
      </c>
      <c r="I951" s="432"/>
      <c r="J951" s="413" t="s">
        <v>688</v>
      </c>
      <c r="K951" s="433" t="str">
        <f t="shared" si="299"/>
        <v>-</v>
      </c>
      <c r="L951" s="434" t="s">
        <v>689</v>
      </c>
      <c r="M951" s="434" t="s">
        <v>689</v>
      </c>
      <c r="N951" s="434" t="s">
        <v>689</v>
      </c>
      <c r="O951" s="434" t="s">
        <v>689</v>
      </c>
      <c r="P951" s="434" t="s">
        <v>689</v>
      </c>
      <c r="Q951" s="434" t="s">
        <v>689</v>
      </c>
      <c r="R951" s="434" t="s">
        <v>689</v>
      </c>
      <c r="S951" s="434" t="s">
        <v>689</v>
      </c>
      <c r="T951" s="434" t="s">
        <v>689</v>
      </c>
      <c r="U951" s="434" t="s">
        <v>689</v>
      </c>
      <c r="V951" s="434" t="s">
        <v>689</v>
      </c>
      <c r="W951" s="434" t="s">
        <v>689</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25">
      <c r="A952" s="249"/>
      <c r="B952" s="258"/>
      <c r="C952" s="251">
        <f t="shared" si="302"/>
        <v>4</v>
      </c>
      <c r="D952" s="274"/>
      <c r="E952" s="435">
        <f>E951</f>
        <v>16</v>
      </c>
      <c r="F952" s="325" t="b">
        <f t="shared" si="303"/>
        <v>1</v>
      </c>
      <c r="G952" s="274"/>
      <c r="H952" s="951"/>
      <c r="I952" s="952"/>
      <c r="J952" s="436" t="s">
        <v>691</v>
      </c>
      <c r="K952" s="437" t="str">
        <f t="shared" ref="K952:K994" si="304">IF(L952&lt;0,"-",IFERROR(DATE(2019,1,($L952)*7+1),"-"))</f>
        <v>-</v>
      </c>
      <c r="L952" s="438" t="s">
        <v>689</v>
      </c>
      <c r="M952" s="438" t="s">
        <v>689</v>
      </c>
      <c r="N952" s="438" t="s">
        <v>689</v>
      </c>
      <c r="O952" s="438" t="s">
        <v>689</v>
      </c>
      <c r="P952" s="438" t="s">
        <v>689</v>
      </c>
      <c r="Q952" s="438" t="s">
        <v>689</v>
      </c>
      <c r="R952" s="321">
        <v>0</v>
      </c>
      <c r="S952" s="321" t="b">
        <v>1</v>
      </c>
      <c r="T952" s="438" t="s">
        <v>689</v>
      </c>
      <c r="U952" s="438" t="s">
        <v>689</v>
      </c>
      <c r="V952" s="438" t="s">
        <v>689</v>
      </c>
      <c r="W952" s="438" t="s">
        <v>689</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25">
      <c r="A953" s="249"/>
      <c r="B953" s="258"/>
      <c r="C953" s="251">
        <f t="shared" si="302"/>
        <v>4</v>
      </c>
      <c r="D953" s="274"/>
      <c r="E953" s="435">
        <f>E952</f>
        <v>16</v>
      </c>
      <c r="F953" s="325" t="b">
        <f t="shared" si="303"/>
        <v>1</v>
      </c>
      <c r="G953" s="274"/>
      <c r="H953" s="953"/>
      <c r="I953" s="954"/>
      <c r="J953" s="436" t="s">
        <v>692</v>
      </c>
      <c r="K953" s="437" t="str">
        <f t="shared" si="304"/>
        <v>-</v>
      </c>
      <c r="L953" s="438" t="s">
        <v>693</v>
      </c>
      <c r="M953" s="438" t="s">
        <v>693</v>
      </c>
      <c r="N953" s="438" t="s">
        <v>693</v>
      </c>
      <c r="O953" s="438" t="s">
        <v>693</v>
      </c>
      <c r="P953" s="438" t="s">
        <v>693</v>
      </c>
      <c r="Q953" s="438" t="s">
        <v>693</v>
      </c>
      <c r="R953" s="438" t="s">
        <v>693</v>
      </c>
      <c r="S953" s="438" t="s">
        <v>693</v>
      </c>
      <c r="T953" s="438" t="s">
        <v>693</v>
      </c>
      <c r="U953" s="438" t="s">
        <v>693</v>
      </c>
      <c r="V953" s="438" t="s">
        <v>693</v>
      </c>
      <c r="W953" s="438" t="s">
        <v>693</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25">
      <c r="A954" s="249"/>
      <c r="B954" s="258"/>
      <c r="C954" s="251">
        <f t="shared" si="302"/>
        <v>4</v>
      </c>
      <c r="D954" s="274"/>
      <c r="E954" s="435">
        <f>E953</f>
        <v>16</v>
      </c>
      <c r="F954" s="325" t="b">
        <f t="shared" si="303"/>
        <v>1</v>
      </c>
      <c r="G954" s="274"/>
      <c r="H954" s="955"/>
      <c r="I954" s="956"/>
      <c r="J954" s="421" t="s">
        <v>694</v>
      </c>
      <c r="K954" s="439" t="str">
        <f t="shared" si="304"/>
        <v>-</v>
      </c>
      <c r="L954" s="436" t="s">
        <v>689</v>
      </c>
      <c r="M954" s="436" t="s">
        <v>689</v>
      </c>
      <c r="N954" s="436" t="s">
        <v>689</v>
      </c>
      <c r="O954" s="436" t="s">
        <v>689</v>
      </c>
      <c r="P954" s="436" t="s">
        <v>689</v>
      </c>
      <c r="Q954" s="436" t="s">
        <v>689</v>
      </c>
      <c r="R954" s="436" t="s">
        <v>689</v>
      </c>
      <c r="S954" s="436" t="s">
        <v>689</v>
      </c>
      <c r="T954" s="436" t="s">
        <v>689</v>
      </c>
      <c r="U954" s="436" t="s">
        <v>689</v>
      </c>
      <c r="V954" s="440" t="s">
        <v>689</v>
      </c>
      <c r="W954" s="440" t="s">
        <v>689</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25">
      <c r="A955" s="249"/>
      <c r="B955" s="258"/>
      <c r="C955" s="251">
        <f t="shared" ref="C955:C986" si="305">INT($C$875)+3</f>
        <v>4</v>
      </c>
      <c r="D955" s="274"/>
      <c r="E955" s="331">
        <v>17</v>
      </c>
      <c r="F955" s="325" t="b">
        <f t="shared" si="303"/>
        <v>1</v>
      </c>
      <c r="G955" s="274"/>
      <c r="H955" s="432" t="s">
        <v>717</v>
      </c>
      <c r="I955" s="432"/>
      <c r="J955" s="413" t="s">
        <v>688</v>
      </c>
      <c r="K955" s="433" t="str">
        <f t="shared" si="304"/>
        <v>-</v>
      </c>
      <c r="L955" s="434" t="s">
        <v>689</v>
      </c>
      <c r="M955" s="441">
        <v>42</v>
      </c>
      <c r="N955" s="434" t="s">
        <v>689</v>
      </c>
      <c r="O955" s="434" t="s">
        <v>689</v>
      </c>
      <c r="P955" s="434" t="s">
        <v>689</v>
      </c>
      <c r="Q955" s="434" t="s">
        <v>689</v>
      </c>
      <c r="R955" s="434" t="s">
        <v>689</v>
      </c>
      <c r="S955" s="434" t="s">
        <v>689</v>
      </c>
      <c r="T955" s="434" t="s">
        <v>689</v>
      </c>
      <c r="U955" s="434" t="s">
        <v>689</v>
      </c>
      <c r="V955" s="434" t="s">
        <v>689</v>
      </c>
      <c r="W955" s="434" t="s">
        <v>689</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25">
      <c r="A956" s="249"/>
      <c r="B956" s="258"/>
      <c r="C956" s="251">
        <f t="shared" si="305"/>
        <v>4</v>
      </c>
      <c r="D956" s="274"/>
      <c r="E956" s="435">
        <f>E955</f>
        <v>17</v>
      </c>
      <c r="F956" s="325" t="b">
        <f t="shared" si="303"/>
        <v>1</v>
      </c>
      <c r="G956" s="274"/>
      <c r="H956" s="951" t="s">
        <v>718</v>
      </c>
      <c r="I956" s="952"/>
      <c r="J956" s="436" t="s">
        <v>691</v>
      </c>
      <c r="K956" s="437" t="str">
        <f t="shared" si="304"/>
        <v>-</v>
      </c>
      <c r="L956" s="438" t="s">
        <v>689</v>
      </c>
      <c r="M956" s="438" t="s">
        <v>689</v>
      </c>
      <c r="N956" s="438" t="s">
        <v>689</v>
      </c>
      <c r="O956" s="438" t="s">
        <v>689</v>
      </c>
      <c r="P956" s="438" t="s">
        <v>689</v>
      </c>
      <c r="Q956" s="438" t="s">
        <v>689</v>
      </c>
      <c r="R956" s="321">
        <v>0</v>
      </c>
      <c r="S956" s="438" t="s">
        <v>689</v>
      </c>
      <c r="T956" s="438" t="s">
        <v>689</v>
      </c>
      <c r="U956" s="438" t="s">
        <v>689</v>
      </c>
      <c r="V956" s="438" t="s">
        <v>689</v>
      </c>
      <c r="W956" s="438" t="s">
        <v>689</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25">
      <c r="A957" s="249"/>
      <c r="B957" s="258"/>
      <c r="C957" s="251">
        <f t="shared" si="305"/>
        <v>4</v>
      </c>
      <c r="D957" s="274"/>
      <c r="E957" s="435">
        <f>E956</f>
        <v>17</v>
      </c>
      <c r="F957" s="325" t="b">
        <f t="shared" si="303"/>
        <v>1</v>
      </c>
      <c r="G957" s="274"/>
      <c r="H957" s="953"/>
      <c r="I957" s="954"/>
      <c r="J957" s="436" t="s">
        <v>692</v>
      </c>
      <c r="K957" s="437" t="str">
        <f t="shared" si="304"/>
        <v>-</v>
      </c>
      <c r="L957" s="438" t="s">
        <v>693</v>
      </c>
      <c r="M957" s="438" t="s">
        <v>693</v>
      </c>
      <c r="N957" s="438" t="s">
        <v>693</v>
      </c>
      <c r="O957" s="438" t="s">
        <v>693</v>
      </c>
      <c r="P957" s="438" t="s">
        <v>693</v>
      </c>
      <c r="Q957" s="438" t="s">
        <v>693</v>
      </c>
      <c r="R957" s="438" t="s">
        <v>693</v>
      </c>
      <c r="S957" s="438" t="s">
        <v>693</v>
      </c>
      <c r="T957" s="438" t="s">
        <v>693</v>
      </c>
      <c r="U957" s="438" t="s">
        <v>693</v>
      </c>
      <c r="V957" s="438" t="s">
        <v>693</v>
      </c>
      <c r="W957" s="438" t="s">
        <v>693</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25">
      <c r="A958" s="249"/>
      <c r="B958" s="258"/>
      <c r="C958" s="251">
        <f t="shared" si="305"/>
        <v>4</v>
      </c>
      <c r="D958" s="274"/>
      <c r="E958" s="435">
        <f>E957</f>
        <v>17</v>
      </c>
      <c r="F958" s="325" t="b">
        <f t="shared" si="303"/>
        <v>1</v>
      </c>
      <c r="G958" s="274"/>
      <c r="H958" s="955"/>
      <c r="I958" s="956"/>
      <c r="J958" s="421" t="s">
        <v>694</v>
      </c>
      <c r="K958" s="439" t="str">
        <f t="shared" si="304"/>
        <v>-</v>
      </c>
      <c r="L958" s="436" t="s">
        <v>689</v>
      </c>
      <c r="M958" s="436" t="s">
        <v>689</v>
      </c>
      <c r="N958" s="436" t="s">
        <v>689</v>
      </c>
      <c r="O958" s="436" t="s">
        <v>689</v>
      </c>
      <c r="P958" s="436" t="s">
        <v>689</v>
      </c>
      <c r="Q958" s="436" t="s">
        <v>689</v>
      </c>
      <c r="R958" s="436" t="s">
        <v>689</v>
      </c>
      <c r="S958" s="436" t="s">
        <v>689</v>
      </c>
      <c r="T958" s="436" t="s">
        <v>689</v>
      </c>
      <c r="U958" s="436" t="s">
        <v>689</v>
      </c>
      <c r="V958" s="440" t="s">
        <v>689</v>
      </c>
      <c r="W958" s="440" t="s">
        <v>689</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25">
      <c r="A959" s="249"/>
      <c r="B959" s="258"/>
      <c r="C959" s="251">
        <f t="shared" si="305"/>
        <v>4</v>
      </c>
      <c r="D959" s="274"/>
      <c r="E959" s="331">
        <v>18</v>
      </c>
      <c r="F959" s="325" t="b">
        <f t="shared" si="303"/>
        <v>1</v>
      </c>
      <c r="G959" s="274"/>
      <c r="H959" s="432" t="s">
        <v>719</v>
      </c>
      <c r="I959" s="432"/>
      <c r="J959" s="413" t="s">
        <v>688</v>
      </c>
      <c r="K959" s="433" t="str">
        <f t="shared" si="304"/>
        <v>-</v>
      </c>
      <c r="L959" s="434" t="s">
        <v>689</v>
      </c>
      <c r="M959" s="434" t="s">
        <v>689</v>
      </c>
      <c r="N959" s="434" t="s">
        <v>689</v>
      </c>
      <c r="O959" s="434" t="s">
        <v>689</v>
      </c>
      <c r="P959" s="434" t="s">
        <v>689</v>
      </c>
      <c r="Q959" s="434" t="s">
        <v>689</v>
      </c>
      <c r="R959" s="434" t="s">
        <v>689</v>
      </c>
      <c r="S959" s="434" t="s">
        <v>689</v>
      </c>
      <c r="T959" s="434" t="s">
        <v>689</v>
      </c>
      <c r="U959" s="434" t="s">
        <v>689</v>
      </c>
      <c r="V959" s="434" t="s">
        <v>689</v>
      </c>
      <c r="W959" s="434" t="s">
        <v>689</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25">
      <c r="A960" s="249"/>
      <c r="B960" s="258"/>
      <c r="C960" s="251">
        <f t="shared" si="305"/>
        <v>4</v>
      </c>
      <c r="D960" s="274"/>
      <c r="E960" s="435">
        <f>E959</f>
        <v>18</v>
      </c>
      <c r="F960" s="325" t="b">
        <f t="shared" si="303"/>
        <v>1</v>
      </c>
      <c r="G960" s="274"/>
      <c r="H960" s="951" t="s">
        <v>720</v>
      </c>
      <c r="I960" s="952"/>
      <c r="J960" s="436" t="s">
        <v>691</v>
      </c>
      <c r="K960" s="437" t="str">
        <f t="shared" si="304"/>
        <v>-</v>
      </c>
      <c r="L960" s="438" t="s">
        <v>689</v>
      </c>
      <c r="M960" s="438" t="s">
        <v>689</v>
      </c>
      <c r="N960" s="438" t="s">
        <v>689</v>
      </c>
      <c r="O960" s="321">
        <v>1</v>
      </c>
      <c r="P960" s="438" t="s">
        <v>689</v>
      </c>
      <c r="Q960" s="438" t="s">
        <v>689</v>
      </c>
      <c r="R960" s="438" t="s">
        <v>689</v>
      </c>
      <c r="S960" s="438" t="s">
        <v>689</v>
      </c>
      <c r="T960" s="438" t="s">
        <v>689</v>
      </c>
      <c r="U960" s="438" t="s">
        <v>689</v>
      </c>
      <c r="V960" s="438" t="s">
        <v>689</v>
      </c>
      <c r="W960" s="438" t="s">
        <v>689</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25">
      <c r="A961" s="249"/>
      <c r="B961" s="258"/>
      <c r="C961" s="251">
        <f t="shared" si="305"/>
        <v>4</v>
      </c>
      <c r="D961" s="274"/>
      <c r="E961" s="435">
        <f>E960</f>
        <v>18</v>
      </c>
      <c r="F961" s="325" t="b">
        <f t="shared" si="303"/>
        <v>1</v>
      </c>
      <c r="G961" s="274"/>
      <c r="H961" s="953"/>
      <c r="I961" s="954"/>
      <c r="J961" s="436" t="s">
        <v>692</v>
      </c>
      <c r="K961" s="437" t="str">
        <f t="shared" si="304"/>
        <v>-</v>
      </c>
      <c r="L961" s="438" t="s">
        <v>693</v>
      </c>
      <c r="M961" s="321">
        <v>38</v>
      </c>
      <c r="N961" s="438" t="s">
        <v>693</v>
      </c>
      <c r="O961" s="438" t="s">
        <v>693</v>
      </c>
      <c r="P961" s="438" t="s">
        <v>693</v>
      </c>
      <c r="Q961" s="438" t="s">
        <v>693</v>
      </c>
      <c r="R961" s="438" t="s">
        <v>693</v>
      </c>
      <c r="S961" s="438" t="s">
        <v>693</v>
      </c>
      <c r="T961" s="438" t="s">
        <v>693</v>
      </c>
      <c r="U961" s="438" t="s">
        <v>693</v>
      </c>
      <c r="V961" s="438" t="s">
        <v>693</v>
      </c>
      <c r="W961" s="438" t="s">
        <v>693</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25">
      <c r="A962" s="249"/>
      <c r="B962" s="258"/>
      <c r="C962" s="251">
        <f t="shared" si="305"/>
        <v>4</v>
      </c>
      <c r="D962" s="274"/>
      <c r="E962" s="435">
        <f>E961</f>
        <v>18</v>
      </c>
      <c r="F962" s="325" t="b">
        <f t="shared" si="303"/>
        <v>1</v>
      </c>
      <c r="G962" s="274"/>
      <c r="H962" s="955"/>
      <c r="I962" s="956"/>
      <c r="J962" s="421" t="s">
        <v>694</v>
      </c>
      <c r="K962" s="439" t="str">
        <f t="shared" si="304"/>
        <v>-</v>
      </c>
      <c r="L962" s="436" t="s">
        <v>689</v>
      </c>
      <c r="M962" s="436" t="s">
        <v>689</v>
      </c>
      <c r="N962" s="436" t="s">
        <v>689</v>
      </c>
      <c r="O962" s="436" t="s">
        <v>689</v>
      </c>
      <c r="P962" s="436" t="s">
        <v>689</v>
      </c>
      <c r="Q962" s="436" t="s">
        <v>689</v>
      </c>
      <c r="R962" s="436" t="s">
        <v>689</v>
      </c>
      <c r="S962" s="436" t="s">
        <v>689</v>
      </c>
      <c r="T962" s="436" t="s">
        <v>689</v>
      </c>
      <c r="U962" s="436" t="s">
        <v>689</v>
      </c>
      <c r="V962" s="440" t="s">
        <v>689</v>
      </c>
      <c r="W962" s="440" t="s">
        <v>689</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25">
      <c r="A963" s="249"/>
      <c r="B963" s="258"/>
      <c r="C963" s="251">
        <f t="shared" si="305"/>
        <v>4</v>
      </c>
      <c r="D963" s="274"/>
      <c r="E963" s="331">
        <v>19</v>
      </c>
      <c r="F963" s="325" t="b">
        <f t="shared" si="303"/>
        <v>1</v>
      </c>
      <c r="G963" s="274"/>
      <c r="H963" s="432" t="s">
        <v>721</v>
      </c>
      <c r="I963" s="432"/>
      <c r="J963" s="413" t="s">
        <v>688</v>
      </c>
      <c r="K963" s="433" t="str">
        <f t="shared" si="304"/>
        <v>-</v>
      </c>
      <c r="L963" s="434" t="s">
        <v>689</v>
      </c>
      <c r="M963" s="434" t="s">
        <v>689</v>
      </c>
      <c r="N963" s="434" t="s">
        <v>689</v>
      </c>
      <c r="O963" s="434" t="s">
        <v>689</v>
      </c>
      <c r="P963" s="434" t="s">
        <v>689</v>
      </c>
      <c r="Q963" s="434" t="s">
        <v>689</v>
      </c>
      <c r="R963" s="434" t="s">
        <v>689</v>
      </c>
      <c r="S963" s="434" t="s">
        <v>689</v>
      </c>
      <c r="T963" s="434" t="s">
        <v>689</v>
      </c>
      <c r="U963" s="434" t="s">
        <v>689</v>
      </c>
      <c r="V963" s="434" t="s">
        <v>689</v>
      </c>
      <c r="W963" s="434" t="s">
        <v>689</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25">
      <c r="A964" s="249"/>
      <c r="B964" s="258"/>
      <c r="C964" s="251">
        <f t="shared" si="305"/>
        <v>4</v>
      </c>
      <c r="D964" s="274"/>
      <c r="E964" s="435">
        <f>E963</f>
        <v>19</v>
      </c>
      <c r="F964" s="325" t="b">
        <f t="shared" si="303"/>
        <v>1</v>
      </c>
      <c r="G964" s="274"/>
      <c r="H964" s="951" t="s">
        <v>722</v>
      </c>
      <c r="I964" s="952"/>
      <c r="J964" s="436" t="s">
        <v>691</v>
      </c>
      <c r="K964" s="437">
        <f t="shared" si="304"/>
        <v>43543</v>
      </c>
      <c r="L964" s="321">
        <v>11</v>
      </c>
      <c r="M964" s="438" t="s">
        <v>689</v>
      </c>
      <c r="N964" s="438" t="s">
        <v>689</v>
      </c>
      <c r="O964" s="438" t="s">
        <v>689</v>
      </c>
      <c r="P964" s="438" t="s">
        <v>689</v>
      </c>
      <c r="Q964" s="438" t="s">
        <v>689</v>
      </c>
      <c r="R964" s="438" t="s">
        <v>689</v>
      </c>
      <c r="S964" s="438" t="s">
        <v>689</v>
      </c>
      <c r="T964" s="438" t="s">
        <v>689</v>
      </c>
      <c r="U964" s="438" t="s">
        <v>689</v>
      </c>
      <c r="V964" s="438" t="s">
        <v>689</v>
      </c>
      <c r="W964" s="438" t="s">
        <v>689</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25">
      <c r="A965" s="249"/>
      <c r="B965" s="258"/>
      <c r="C965" s="251">
        <f t="shared" si="305"/>
        <v>4</v>
      </c>
      <c r="D965" s="274"/>
      <c r="E965" s="435">
        <f>E964</f>
        <v>19</v>
      </c>
      <c r="F965" s="325" t="b">
        <f t="shared" si="303"/>
        <v>1</v>
      </c>
      <c r="G965" s="274"/>
      <c r="H965" s="953"/>
      <c r="I965" s="954"/>
      <c r="J965" s="436" t="s">
        <v>692</v>
      </c>
      <c r="K965" s="437" t="str">
        <f t="shared" si="304"/>
        <v>-</v>
      </c>
      <c r="L965" s="438" t="s">
        <v>693</v>
      </c>
      <c r="M965" s="438" t="s">
        <v>693</v>
      </c>
      <c r="N965" s="321">
        <v>20</v>
      </c>
      <c r="O965" s="321">
        <v>3</v>
      </c>
      <c r="P965" s="438" t="s">
        <v>693</v>
      </c>
      <c r="Q965" s="438" t="s">
        <v>693</v>
      </c>
      <c r="R965" s="438" t="s">
        <v>693</v>
      </c>
      <c r="S965" s="438" t="s">
        <v>693</v>
      </c>
      <c r="T965" s="438" t="s">
        <v>693</v>
      </c>
      <c r="U965" s="438" t="s">
        <v>693</v>
      </c>
      <c r="V965" s="438" t="s">
        <v>693</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25">
      <c r="A966" s="249"/>
      <c r="B966" s="258"/>
      <c r="C966" s="251">
        <f t="shared" si="305"/>
        <v>4</v>
      </c>
      <c r="D966" s="274"/>
      <c r="E966" s="435">
        <f>E965</f>
        <v>19</v>
      </c>
      <c r="F966" s="325" t="b">
        <f t="shared" si="303"/>
        <v>1</v>
      </c>
      <c r="G966" s="274"/>
      <c r="H966" s="955"/>
      <c r="I966" s="956"/>
      <c r="J966" s="421" t="s">
        <v>694</v>
      </c>
      <c r="K966" s="439" t="str">
        <f t="shared" si="304"/>
        <v>-</v>
      </c>
      <c r="L966" s="436" t="s">
        <v>689</v>
      </c>
      <c r="M966" s="436" t="s">
        <v>689</v>
      </c>
      <c r="N966" s="436" t="s">
        <v>689</v>
      </c>
      <c r="O966" s="436" t="s">
        <v>689</v>
      </c>
      <c r="P966" s="436" t="s">
        <v>689</v>
      </c>
      <c r="Q966" s="436" t="s">
        <v>689</v>
      </c>
      <c r="R966" s="436" t="s">
        <v>689</v>
      </c>
      <c r="S966" s="436" t="s">
        <v>689</v>
      </c>
      <c r="T966" s="436" t="s">
        <v>689</v>
      </c>
      <c r="U966" s="436" t="s">
        <v>689</v>
      </c>
      <c r="V966" s="440" t="s">
        <v>689</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25">
      <c r="A967" s="249"/>
      <c r="B967" s="258"/>
      <c r="C967" s="251">
        <f t="shared" si="305"/>
        <v>4</v>
      </c>
      <c r="D967" s="274"/>
      <c r="E967" s="331">
        <v>20</v>
      </c>
      <c r="F967" s="325" t="b">
        <f t="shared" si="303"/>
        <v>1</v>
      </c>
      <c r="G967" s="274"/>
      <c r="H967" s="432" t="s">
        <v>723</v>
      </c>
      <c r="I967" s="432"/>
      <c r="J967" s="413" t="s">
        <v>688</v>
      </c>
      <c r="K967" s="433" t="str">
        <f t="shared" si="304"/>
        <v>-</v>
      </c>
      <c r="L967" s="434" t="s">
        <v>689</v>
      </c>
      <c r="M967" s="434" t="s">
        <v>689</v>
      </c>
      <c r="N967" s="434" t="s">
        <v>689</v>
      </c>
      <c r="O967" s="434" t="s">
        <v>689</v>
      </c>
      <c r="P967" s="434" t="s">
        <v>689</v>
      </c>
      <c r="Q967" s="434" t="s">
        <v>689</v>
      </c>
      <c r="R967" s="434" t="s">
        <v>689</v>
      </c>
      <c r="S967" s="434" t="s">
        <v>689</v>
      </c>
      <c r="T967" s="434" t="s">
        <v>689</v>
      </c>
      <c r="U967" s="434" t="s">
        <v>689</v>
      </c>
      <c r="V967" s="434" t="s">
        <v>689</v>
      </c>
      <c r="W967" s="434" t="s">
        <v>689</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25">
      <c r="A968" s="249"/>
      <c r="B968" s="258"/>
      <c r="C968" s="251">
        <f t="shared" si="305"/>
        <v>4</v>
      </c>
      <c r="D968" s="274"/>
      <c r="E968" s="435">
        <f>E967</f>
        <v>20</v>
      </c>
      <c r="F968" s="325" t="b">
        <f t="shared" si="303"/>
        <v>1</v>
      </c>
      <c r="G968" s="274"/>
      <c r="H968" s="951" t="s">
        <v>724</v>
      </c>
      <c r="I968" s="952"/>
      <c r="J968" s="436" t="s">
        <v>691</v>
      </c>
      <c r="K968" s="437">
        <f t="shared" si="304"/>
        <v>43718</v>
      </c>
      <c r="L968" s="321">
        <v>36</v>
      </c>
      <c r="M968" s="438" t="s">
        <v>689</v>
      </c>
      <c r="N968" s="438" t="s">
        <v>689</v>
      </c>
      <c r="O968" s="438" t="s">
        <v>689</v>
      </c>
      <c r="P968" s="438" t="s">
        <v>689</v>
      </c>
      <c r="Q968" s="438" t="s">
        <v>689</v>
      </c>
      <c r="R968" s="438" t="s">
        <v>689</v>
      </c>
      <c r="S968" s="438" t="s">
        <v>689</v>
      </c>
      <c r="T968" s="438" t="s">
        <v>689</v>
      </c>
      <c r="U968" s="438" t="s">
        <v>689</v>
      </c>
      <c r="V968" s="438" t="s">
        <v>689</v>
      </c>
      <c r="W968" s="438" t="s">
        <v>689</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25">
      <c r="A969" s="249"/>
      <c r="B969" s="258"/>
      <c r="C969" s="251">
        <f t="shared" si="305"/>
        <v>4</v>
      </c>
      <c r="D969" s="274"/>
      <c r="E969" s="435">
        <f>E968</f>
        <v>20</v>
      </c>
      <c r="F969" s="325" t="b">
        <f t="shared" si="303"/>
        <v>1</v>
      </c>
      <c r="G969" s="274"/>
      <c r="H969" s="953"/>
      <c r="I969" s="954"/>
      <c r="J969" s="436" t="s">
        <v>692</v>
      </c>
      <c r="K969" s="437" t="str">
        <f t="shared" si="304"/>
        <v>-</v>
      </c>
      <c r="L969" s="438" t="s">
        <v>693</v>
      </c>
      <c r="M969" s="438" t="s">
        <v>693</v>
      </c>
      <c r="N969" s="321">
        <v>20</v>
      </c>
      <c r="O969" s="321">
        <v>6</v>
      </c>
      <c r="P969" s="438" t="s">
        <v>693</v>
      </c>
      <c r="Q969" s="438" t="s">
        <v>693</v>
      </c>
      <c r="R969" s="438" t="s">
        <v>693</v>
      </c>
      <c r="S969" s="438" t="s">
        <v>693</v>
      </c>
      <c r="T969" s="438" t="s">
        <v>693</v>
      </c>
      <c r="U969" s="438" t="s">
        <v>693</v>
      </c>
      <c r="V969" s="438" t="s">
        <v>693</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25">
      <c r="A970" s="249"/>
      <c r="B970" s="258"/>
      <c r="C970" s="251">
        <f t="shared" si="305"/>
        <v>4</v>
      </c>
      <c r="D970" s="274"/>
      <c r="E970" s="435">
        <f>E969</f>
        <v>20</v>
      </c>
      <c r="F970" s="325" t="b">
        <f t="shared" si="303"/>
        <v>1</v>
      </c>
      <c r="G970" s="274"/>
      <c r="H970" s="955"/>
      <c r="I970" s="956"/>
      <c r="J970" s="421" t="s">
        <v>694</v>
      </c>
      <c r="K970" s="439" t="str">
        <f t="shared" si="304"/>
        <v>-</v>
      </c>
      <c r="L970" s="436" t="s">
        <v>689</v>
      </c>
      <c r="M970" s="436" t="s">
        <v>689</v>
      </c>
      <c r="N970" s="436" t="s">
        <v>689</v>
      </c>
      <c r="O970" s="436" t="s">
        <v>689</v>
      </c>
      <c r="P970" s="436" t="s">
        <v>689</v>
      </c>
      <c r="Q970" s="436" t="s">
        <v>689</v>
      </c>
      <c r="R970" s="436" t="s">
        <v>689</v>
      </c>
      <c r="S970" s="436" t="s">
        <v>689</v>
      </c>
      <c r="T970" s="436" t="s">
        <v>689</v>
      </c>
      <c r="U970" s="436" t="s">
        <v>689</v>
      </c>
      <c r="V970" s="440" t="s">
        <v>689</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25">
      <c r="A971" s="249"/>
      <c r="B971" s="258"/>
      <c r="C971" s="251">
        <f t="shared" si="305"/>
        <v>4</v>
      </c>
      <c r="D971" s="274"/>
      <c r="E971" s="331">
        <v>21</v>
      </c>
      <c r="F971" s="325" t="b">
        <f t="shared" si="303"/>
        <v>1</v>
      </c>
      <c r="G971" s="274"/>
      <c r="H971" s="432" t="s">
        <v>725</v>
      </c>
      <c r="I971" s="432"/>
      <c r="J971" s="413" t="s">
        <v>688</v>
      </c>
      <c r="K971" s="433" t="str">
        <f t="shared" si="304"/>
        <v>-</v>
      </c>
      <c r="L971" s="442">
        <v>-1</v>
      </c>
      <c r="M971" s="434" t="s">
        <v>689</v>
      </c>
      <c r="N971" s="434" t="s">
        <v>689</v>
      </c>
      <c r="O971" s="434" t="s">
        <v>689</v>
      </c>
      <c r="P971" s="434" t="s">
        <v>689</v>
      </c>
      <c r="Q971" s="434" t="s">
        <v>689</v>
      </c>
      <c r="R971" s="434" t="s">
        <v>689</v>
      </c>
      <c r="S971" s="434" t="s">
        <v>689</v>
      </c>
      <c r="T971" s="434" t="s">
        <v>689</v>
      </c>
      <c r="U971" s="434" t="s">
        <v>689</v>
      </c>
      <c r="V971" s="434" t="s">
        <v>689</v>
      </c>
      <c r="W971" s="434" t="s">
        <v>689</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25">
      <c r="A972" s="249"/>
      <c r="B972" s="258"/>
      <c r="C972" s="251">
        <f t="shared" si="305"/>
        <v>4</v>
      </c>
      <c r="D972" s="274"/>
      <c r="E972" s="435">
        <f>E971</f>
        <v>21</v>
      </c>
      <c r="F972" s="325" t="b">
        <f t="shared" si="303"/>
        <v>1</v>
      </c>
      <c r="G972" s="274"/>
      <c r="H972" s="951" t="s">
        <v>726</v>
      </c>
      <c r="I972" s="952"/>
      <c r="J972" s="436" t="s">
        <v>691</v>
      </c>
      <c r="K972" s="437">
        <f t="shared" si="304"/>
        <v>43760</v>
      </c>
      <c r="L972" s="321">
        <v>42</v>
      </c>
      <c r="M972" s="438" t="s">
        <v>689</v>
      </c>
      <c r="N972" s="438" t="s">
        <v>689</v>
      </c>
      <c r="O972" s="438" t="s">
        <v>689</v>
      </c>
      <c r="P972" s="438" t="s">
        <v>689</v>
      </c>
      <c r="Q972" s="438" t="s">
        <v>689</v>
      </c>
      <c r="R972" s="438" t="s">
        <v>689</v>
      </c>
      <c r="S972" s="438" t="s">
        <v>689</v>
      </c>
      <c r="T972" s="438" t="s">
        <v>689</v>
      </c>
      <c r="U972" s="438" t="s">
        <v>689</v>
      </c>
      <c r="V972" s="438" t="s">
        <v>689</v>
      </c>
      <c r="W972" s="438" t="s">
        <v>689</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25">
      <c r="A973" s="249"/>
      <c r="B973" s="258"/>
      <c r="C973" s="251">
        <f t="shared" si="305"/>
        <v>4</v>
      </c>
      <c r="D973" s="274"/>
      <c r="E973" s="435">
        <f>E972</f>
        <v>21</v>
      </c>
      <c r="F973" s="325" t="b">
        <f t="shared" si="303"/>
        <v>1</v>
      </c>
      <c r="G973" s="274"/>
      <c r="H973" s="953"/>
      <c r="I973" s="954"/>
      <c r="J973" s="436" t="s">
        <v>692</v>
      </c>
      <c r="K973" s="437" t="str">
        <f t="shared" si="304"/>
        <v>-</v>
      </c>
      <c r="L973" s="438" t="s">
        <v>693</v>
      </c>
      <c r="M973" s="438" t="s">
        <v>693</v>
      </c>
      <c r="N973" s="321">
        <v>28</v>
      </c>
      <c r="O973" s="321">
        <v>3</v>
      </c>
      <c r="P973" s="438" t="s">
        <v>693</v>
      </c>
      <c r="Q973" s="438" t="s">
        <v>693</v>
      </c>
      <c r="R973" s="438" t="s">
        <v>693</v>
      </c>
      <c r="S973" s="438" t="s">
        <v>693</v>
      </c>
      <c r="T973" s="438" t="s">
        <v>693</v>
      </c>
      <c r="U973" s="438" t="s">
        <v>693</v>
      </c>
      <c r="V973" s="438" t="s">
        <v>693</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25">
      <c r="A974" s="249"/>
      <c r="B974" s="258"/>
      <c r="C974" s="251">
        <f t="shared" si="305"/>
        <v>4</v>
      </c>
      <c r="D974" s="274"/>
      <c r="E974" s="435">
        <f>E973</f>
        <v>21</v>
      </c>
      <c r="F974" s="325" t="b">
        <f t="shared" si="303"/>
        <v>1</v>
      </c>
      <c r="G974" s="274"/>
      <c r="H974" s="955"/>
      <c r="I974" s="956"/>
      <c r="J974" s="421" t="s">
        <v>694</v>
      </c>
      <c r="K974" s="439" t="str">
        <f t="shared" si="304"/>
        <v>-</v>
      </c>
      <c r="L974" s="436" t="s">
        <v>689</v>
      </c>
      <c r="M974" s="436" t="s">
        <v>689</v>
      </c>
      <c r="N974" s="436" t="s">
        <v>689</v>
      </c>
      <c r="O974" s="436" t="s">
        <v>689</v>
      </c>
      <c r="P974" s="436" t="s">
        <v>689</v>
      </c>
      <c r="Q974" s="436" t="s">
        <v>689</v>
      </c>
      <c r="R974" s="436" t="s">
        <v>689</v>
      </c>
      <c r="S974" s="436" t="s">
        <v>689</v>
      </c>
      <c r="T974" s="436" t="s">
        <v>689</v>
      </c>
      <c r="U974" s="436" t="s">
        <v>689</v>
      </c>
      <c r="V974" s="440" t="s">
        <v>689</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25">
      <c r="A975" s="249"/>
      <c r="B975" s="258"/>
      <c r="C975" s="251">
        <f t="shared" si="305"/>
        <v>4</v>
      </c>
      <c r="D975" s="274"/>
      <c r="E975" s="331">
        <v>22</v>
      </c>
      <c r="F975" s="325" t="b">
        <f t="shared" si="303"/>
        <v>1</v>
      </c>
      <c r="G975" s="274"/>
      <c r="H975" s="432" t="s">
        <v>727</v>
      </c>
      <c r="I975" s="432"/>
      <c r="J975" s="413" t="s">
        <v>688</v>
      </c>
      <c r="K975" s="433" t="str">
        <f t="shared" si="304"/>
        <v>-</v>
      </c>
      <c r="L975" s="434" t="s">
        <v>689</v>
      </c>
      <c r="M975" s="434" t="s">
        <v>689</v>
      </c>
      <c r="N975" s="434" t="s">
        <v>689</v>
      </c>
      <c r="O975" s="434" t="s">
        <v>689</v>
      </c>
      <c r="P975" s="434" t="s">
        <v>689</v>
      </c>
      <c r="Q975" s="434" t="s">
        <v>689</v>
      </c>
      <c r="R975" s="434" t="s">
        <v>689</v>
      </c>
      <c r="S975" s="434" t="s">
        <v>689</v>
      </c>
      <c r="T975" s="434" t="s">
        <v>689</v>
      </c>
      <c r="U975" s="434" t="s">
        <v>689</v>
      </c>
      <c r="V975" s="434" t="s">
        <v>689</v>
      </c>
      <c r="W975" s="434" t="s">
        <v>689</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25">
      <c r="A976" s="249"/>
      <c r="B976" s="258"/>
      <c r="C976" s="251">
        <f t="shared" si="305"/>
        <v>4</v>
      </c>
      <c r="D976" s="274"/>
      <c r="E976" s="435">
        <f>E975</f>
        <v>22</v>
      </c>
      <c r="F976" s="325" t="b">
        <f t="shared" si="303"/>
        <v>1</v>
      </c>
      <c r="G976" s="274"/>
      <c r="H976" s="951" t="s">
        <v>728</v>
      </c>
      <c r="I976" s="952"/>
      <c r="J976" s="436" t="s">
        <v>691</v>
      </c>
      <c r="K976" s="437" t="str">
        <f t="shared" si="304"/>
        <v>-</v>
      </c>
      <c r="L976" s="438" t="s">
        <v>689</v>
      </c>
      <c r="M976" s="438" t="s">
        <v>689</v>
      </c>
      <c r="N976" s="321">
        <v>0</v>
      </c>
      <c r="O976" s="438" t="s">
        <v>689</v>
      </c>
      <c r="P976" s="438" t="s">
        <v>689</v>
      </c>
      <c r="Q976" s="438" t="s">
        <v>689</v>
      </c>
      <c r="R976" s="438" t="s">
        <v>689</v>
      </c>
      <c r="S976" s="438" t="s">
        <v>689</v>
      </c>
      <c r="T976" s="438" t="s">
        <v>689</v>
      </c>
      <c r="U976" s="438" t="s">
        <v>689</v>
      </c>
      <c r="V976" s="438" t="s">
        <v>689</v>
      </c>
      <c r="W976" s="438" t="s">
        <v>689</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25">
      <c r="A977" s="249"/>
      <c r="B977" s="258"/>
      <c r="C977" s="251">
        <f t="shared" si="305"/>
        <v>4</v>
      </c>
      <c r="D977" s="274"/>
      <c r="E977" s="435">
        <f>E976</f>
        <v>22</v>
      </c>
      <c r="F977" s="325" t="b">
        <f t="shared" si="303"/>
        <v>1</v>
      </c>
      <c r="G977" s="274"/>
      <c r="H977" s="953"/>
      <c r="I977" s="954"/>
      <c r="J977" s="436" t="s">
        <v>692</v>
      </c>
      <c r="K977" s="437" t="str">
        <f t="shared" si="304"/>
        <v>-</v>
      </c>
      <c r="L977" s="438" t="s">
        <v>693</v>
      </c>
      <c r="M977" s="438" t="s">
        <v>693</v>
      </c>
      <c r="N977" s="438" t="s">
        <v>693</v>
      </c>
      <c r="O977" s="438" t="s">
        <v>693</v>
      </c>
      <c r="P977" s="438" t="s">
        <v>693</v>
      </c>
      <c r="Q977" s="438" t="s">
        <v>693</v>
      </c>
      <c r="R977" s="438" t="s">
        <v>693</v>
      </c>
      <c r="S977" s="438" t="s">
        <v>693</v>
      </c>
      <c r="T977" s="438" t="s">
        <v>693</v>
      </c>
      <c r="U977" s="438" t="s">
        <v>693</v>
      </c>
      <c r="V977" s="438" t="s">
        <v>693</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25">
      <c r="A978" s="249"/>
      <c r="B978" s="258"/>
      <c r="C978" s="251">
        <f t="shared" si="305"/>
        <v>4</v>
      </c>
      <c r="D978" s="274"/>
      <c r="E978" s="435">
        <f>E977</f>
        <v>22</v>
      </c>
      <c r="F978" s="325" t="b">
        <f t="shared" si="303"/>
        <v>1</v>
      </c>
      <c r="G978" s="274"/>
      <c r="H978" s="955"/>
      <c r="I978" s="956"/>
      <c r="J978" s="421" t="s">
        <v>694</v>
      </c>
      <c r="K978" s="439" t="str">
        <f t="shared" si="304"/>
        <v>-</v>
      </c>
      <c r="L978" s="436" t="s">
        <v>689</v>
      </c>
      <c r="M978" s="436" t="s">
        <v>689</v>
      </c>
      <c r="N978" s="436" t="s">
        <v>689</v>
      </c>
      <c r="O978" s="436" t="s">
        <v>689</v>
      </c>
      <c r="P978" s="436" t="s">
        <v>689</v>
      </c>
      <c r="Q978" s="436" t="s">
        <v>689</v>
      </c>
      <c r="R978" s="436" t="s">
        <v>689</v>
      </c>
      <c r="S978" s="436" t="s">
        <v>689</v>
      </c>
      <c r="T978" s="436" t="s">
        <v>689</v>
      </c>
      <c r="U978" s="436" t="s">
        <v>689</v>
      </c>
      <c r="V978" s="440" t="s">
        <v>689</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25">
      <c r="A979" s="249"/>
      <c r="B979" s="258"/>
      <c r="C979" s="251">
        <f t="shared" si="305"/>
        <v>4</v>
      </c>
      <c r="D979" s="274"/>
      <c r="E979" s="331">
        <v>23</v>
      </c>
      <c r="F979" s="325" t="b">
        <f t="shared" si="303"/>
        <v>1</v>
      </c>
      <c r="G979" s="274"/>
      <c r="H979" s="432" t="s">
        <v>729</v>
      </c>
      <c r="I979" s="432"/>
      <c r="J979" s="413" t="s">
        <v>688</v>
      </c>
      <c r="K979" s="433" t="str">
        <f t="shared" si="304"/>
        <v>-</v>
      </c>
      <c r="L979" s="434" t="s">
        <v>689</v>
      </c>
      <c r="M979" s="434" t="s">
        <v>689</v>
      </c>
      <c r="N979" s="434" t="s">
        <v>689</v>
      </c>
      <c r="O979" s="434" t="s">
        <v>689</v>
      </c>
      <c r="P979" s="434" t="s">
        <v>689</v>
      </c>
      <c r="Q979" s="434" t="s">
        <v>689</v>
      </c>
      <c r="R979" s="434" t="s">
        <v>689</v>
      </c>
      <c r="S979" s="434" t="s">
        <v>689</v>
      </c>
      <c r="T979" s="434" t="s">
        <v>689</v>
      </c>
      <c r="U979" s="434" t="s">
        <v>689</v>
      </c>
      <c r="V979" s="434" t="s">
        <v>689</v>
      </c>
      <c r="W979" s="434" t="s">
        <v>689</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25">
      <c r="A980" s="249"/>
      <c r="B980" s="258"/>
      <c r="C980" s="251">
        <f t="shared" si="305"/>
        <v>4</v>
      </c>
      <c r="D980" s="274"/>
      <c r="E980" s="435">
        <f>E979</f>
        <v>23</v>
      </c>
      <c r="F980" s="325" t="b">
        <f t="shared" si="303"/>
        <v>1</v>
      </c>
      <c r="G980" s="274"/>
      <c r="H980" s="951" t="s">
        <v>730</v>
      </c>
      <c r="I980" s="952"/>
      <c r="J980" s="436" t="s">
        <v>691</v>
      </c>
      <c r="K980" s="437" t="str">
        <f t="shared" si="304"/>
        <v>-</v>
      </c>
      <c r="L980" s="438" t="s">
        <v>689</v>
      </c>
      <c r="M980" s="438" t="s">
        <v>689</v>
      </c>
      <c r="N980" s="321">
        <v>0</v>
      </c>
      <c r="O980" s="438" t="s">
        <v>689</v>
      </c>
      <c r="P980" s="438" t="s">
        <v>689</v>
      </c>
      <c r="Q980" s="438" t="s">
        <v>689</v>
      </c>
      <c r="R980" s="438" t="s">
        <v>689</v>
      </c>
      <c r="S980" s="438" t="s">
        <v>689</v>
      </c>
      <c r="T980" s="438" t="s">
        <v>689</v>
      </c>
      <c r="U980" s="438" t="s">
        <v>689</v>
      </c>
      <c r="V980" s="438" t="s">
        <v>689</v>
      </c>
      <c r="W980" s="438" t="s">
        <v>689</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25">
      <c r="A981" s="249"/>
      <c r="B981" s="258"/>
      <c r="C981" s="251">
        <f t="shared" si="305"/>
        <v>4</v>
      </c>
      <c r="D981" s="274"/>
      <c r="E981" s="435">
        <f>E980</f>
        <v>23</v>
      </c>
      <c r="F981" s="325" t="b">
        <f t="shared" si="303"/>
        <v>1</v>
      </c>
      <c r="G981" s="274"/>
      <c r="H981" s="953"/>
      <c r="I981" s="954"/>
      <c r="J981" s="436" t="s">
        <v>692</v>
      </c>
      <c r="K981" s="437" t="str">
        <f t="shared" si="304"/>
        <v>-</v>
      </c>
      <c r="L981" s="438" t="s">
        <v>693</v>
      </c>
      <c r="M981" s="438" t="s">
        <v>693</v>
      </c>
      <c r="N981" s="438" t="s">
        <v>693</v>
      </c>
      <c r="O981" s="438" t="s">
        <v>693</v>
      </c>
      <c r="P981" s="438" t="s">
        <v>693</v>
      </c>
      <c r="Q981" s="438" t="s">
        <v>693</v>
      </c>
      <c r="R981" s="438" t="s">
        <v>693</v>
      </c>
      <c r="S981" s="438" t="s">
        <v>693</v>
      </c>
      <c r="T981" s="438" t="s">
        <v>693</v>
      </c>
      <c r="U981" s="438" t="s">
        <v>693</v>
      </c>
      <c r="V981" s="438" t="s">
        <v>693</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25">
      <c r="A982" s="249"/>
      <c r="B982" s="258"/>
      <c r="C982" s="251">
        <f t="shared" si="305"/>
        <v>4</v>
      </c>
      <c r="D982" s="274"/>
      <c r="E982" s="435">
        <f>E981</f>
        <v>23</v>
      </c>
      <c r="F982" s="325" t="b">
        <f t="shared" si="303"/>
        <v>1</v>
      </c>
      <c r="G982" s="274"/>
      <c r="H982" s="955"/>
      <c r="I982" s="956"/>
      <c r="J982" s="421" t="s">
        <v>694</v>
      </c>
      <c r="K982" s="439" t="str">
        <f t="shared" si="304"/>
        <v>-</v>
      </c>
      <c r="L982" s="436" t="s">
        <v>689</v>
      </c>
      <c r="M982" s="436" t="s">
        <v>689</v>
      </c>
      <c r="N982" s="436" t="s">
        <v>689</v>
      </c>
      <c r="O982" s="436" t="s">
        <v>689</v>
      </c>
      <c r="P982" s="436" t="s">
        <v>689</v>
      </c>
      <c r="Q982" s="436" t="s">
        <v>689</v>
      </c>
      <c r="R982" s="436" t="s">
        <v>689</v>
      </c>
      <c r="S982" s="436" t="s">
        <v>689</v>
      </c>
      <c r="T982" s="436" t="s">
        <v>689</v>
      </c>
      <c r="U982" s="436" t="s">
        <v>689</v>
      </c>
      <c r="V982" s="440" t="s">
        <v>689</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25">
      <c r="A983" s="249"/>
      <c r="B983" s="258"/>
      <c r="C983" s="251">
        <f t="shared" si="305"/>
        <v>4</v>
      </c>
      <c r="D983" s="274"/>
      <c r="E983" s="331">
        <v>24</v>
      </c>
      <c r="F983" s="325" t="b">
        <f t="shared" ref="F983:F994" si="306">COUNTIFS($L983:$W983,"-")&lt;&gt;COUNTA($L983:$W983)</f>
        <v>1</v>
      </c>
      <c r="G983" s="274"/>
      <c r="H983" s="432" t="s">
        <v>731</v>
      </c>
      <c r="I983" s="432"/>
      <c r="J983" s="413" t="s">
        <v>688</v>
      </c>
      <c r="K983" s="433" t="str">
        <f t="shared" si="304"/>
        <v>-</v>
      </c>
      <c r="L983" s="434" t="s">
        <v>689</v>
      </c>
      <c r="M983" s="434" t="s">
        <v>689</v>
      </c>
      <c r="N983" s="434" t="s">
        <v>689</v>
      </c>
      <c r="O983" s="434" t="s">
        <v>689</v>
      </c>
      <c r="P983" s="434" t="s">
        <v>689</v>
      </c>
      <c r="Q983" s="434" t="s">
        <v>689</v>
      </c>
      <c r="R983" s="434" t="s">
        <v>689</v>
      </c>
      <c r="S983" s="434" t="s">
        <v>689</v>
      </c>
      <c r="T983" s="434" t="s">
        <v>689</v>
      </c>
      <c r="U983" s="434" t="s">
        <v>689</v>
      </c>
      <c r="V983" s="434" t="s">
        <v>689</v>
      </c>
      <c r="W983" s="434" t="s">
        <v>689</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25">
      <c r="A984" s="249"/>
      <c r="B984" s="258"/>
      <c r="C984" s="251">
        <f t="shared" si="305"/>
        <v>4</v>
      </c>
      <c r="D984" s="274"/>
      <c r="E984" s="435">
        <f>E983</f>
        <v>24</v>
      </c>
      <c r="F984" s="325" t="b">
        <f t="shared" si="306"/>
        <v>1</v>
      </c>
      <c r="G984" s="274"/>
      <c r="H984" s="951" t="s">
        <v>732</v>
      </c>
      <c r="I984" s="952"/>
      <c r="J984" s="436" t="s">
        <v>691</v>
      </c>
      <c r="K984" s="437" t="str">
        <f t="shared" si="304"/>
        <v>-</v>
      </c>
      <c r="L984" s="438" t="s">
        <v>689</v>
      </c>
      <c r="M984" s="438" t="s">
        <v>689</v>
      </c>
      <c r="N984" s="438" t="s">
        <v>689</v>
      </c>
      <c r="O984" s="438" t="s">
        <v>689</v>
      </c>
      <c r="P984" s="438" t="s">
        <v>689</v>
      </c>
      <c r="Q984" s="438" t="s">
        <v>689</v>
      </c>
      <c r="R984" s="438" t="s">
        <v>689</v>
      </c>
      <c r="S984" s="438" t="s">
        <v>689</v>
      </c>
      <c r="T984" s="438" t="s">
        <v>689</v>
      </c>
      <c r="U984" s="438" t="s">
        <v>689</v>
      </c>
      <c r="V984" s="438" t="s">
        <v>689</v>
      </c>
      <c r="W984" s="438" t="s">
        <v>689</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25">
      <c r="A985" s="249"/>
      <c r="B985" s="258"/>
      <c r="C985" s="251">
        <f t="shared" si="305"/>
        <v>4</v>
      </c>
      <c r="D985" s="274"/>
      <c r="E985" s="435">
        <f>E984</f>
        <v>24</v>
      </c>
      <c r="F985" s="325" t="b">
        <f t="shared" si="306"/>
        <v>1</v>
      </c>
      <c r="G985" s="274"/>
      <c r="H985" s="953"/>
      <c r="I985" s="954"/>
      <c r="J985" s="436" t="s">
        <v>692</v>
      </c>
      <c r="K985" s="437" t="str">
        <f t="shared" si="304"/>
        <v>-</v>
      </c>
      <c r="L985" s="438" t="s">
        <v>693</v>
      </c>
      <c r="M985" s="438" t="s">
        <v>693</v>
      </c>
      <c r="N985" s="438" t="s">
        <v>693</v>
      </c>
      <c r="O985" s="438" t="s">
        <v>693</v>
      </c>
      <c r="P985" s="438" t="s">
        <v>693</v>
      </c>
      <c r="Q985" s="438" t="s">
        <v>693</v>
      </c>
      <c r="R985" s="438" t="s">
        <v>693</v>
      </c>
      <c r="S985" s="438" t="s">
        <v>693</v>
      </c>
      <c r="T985" s="438" t="s">
        <v>693</v>
      </c>
      <c r="U985" s="438" t="s">
        <v>693</v>
      </c>
      <c r="V985" s="438" t="s">
        <v>693</v>
      </c>
      <c r="W985" s="438" t="s">
        <v>693</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25">
      <c r="A986" s="249"/>
      <c r="B986" s="258"/>
      <c r="C986" s="251">
        <f t="shared" si="305"/>
        <v>4</v>
      </c>
      <c r="D986" s="274"/>
      <c r="E986" s="435">
        <f>E985</f>
        <v>24</v>
      </c>
      <c r="F986" s="325" t="b">
        <f t="shared" si="306"/>
        <v>1</v>
      </c>
      <c r="G986" s="274"/>
      <c r="H986" s="955"/>
      <c r="I986" s="956"/>
      <c r="J986" s="421" t="s">
        <v>694</v>
      </c>
      <c r="K986" s="439" t="str">
        <f t="shared" si="304"/>
        <v>-</v>
      </c>
      <c r="L986" s="436" t="s">
        <v>689</v>
      </c>
      <c r="M986" s="436" t="s">
        <v>689</v>
      </c>
      <c r="N986" s="436" t="s">
        <v>689</v>
      </c>
      <c r="O986" s="436" t="s">
        <v>689</v>
      </c>
      <c r="P986" s="436" t="s">
        <v>689</v>
      </c>
      <c r="Q986" s="436" t="s">
        <v>689</v>
      </c>
      <c r="R986" s="436" t="s">
        <v>689</v>
      </c>
      <c r="S986" s="436" t="s">
        <v>689</v>
      </c>
      <c r="T986" s="436" t="s">
        <v>689</v>
      </c>
      <c r="U986" s="436" t="s">
        <v>689</v>
      </c>
      <c r="V986" s="440" t="s">
        <v>689</v>
      </c>
      <c r="W986" s="440" t="s">
        <v>689</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25">
      <c r="A987" s="249"/>
      <c r="B987" s="258"/>
      <c r="C987" s="251">
        <f t="shared" ref="C987:C994" si="307">INT($C$875)+3</f>
        <v>4</v>
      </c>
      <c r="D987" s="274"/>
      <c r="E987" s="331">
        <v>25</v>
      </c>
      <c r="F987" s="325" t="b">
        <f t="shared" si="306"/>
        <v>1</v>
      </c>
      <c r="G987" s="274"/>
      <c r="H987" s="432" t="s">
        <v>1088</v>
      </c>
      <c r="I987" s="432"/>
      <c r="J987" s="413" t="s">
        <v>688</v>
      </c>
      <c r="K987" s="433" t="str">
        <f t="shared" si="304"/>
        <v>-</v>
      </c>
      <c r="L987" s="434" t="s">
        <v>689</v>
      </c>
      <c r="M987" s="434" t="s">
        <v>689</v>
      </c>
      <c r="N987" s="434" t="s">
        <v>689</v>
      </c>
      <c r="O987" s="434" t="s">
        <v>689</v>
      </c>
      <c r="P987" s="434" t="s">
        <v>689</v>
      </c>
      <c r="Q987" s="441">
        <v>21</v>
      </c>
      <c r="R987" s="434" t="s">
        <v>689</v>
      </c>
      <c r="S987" s="434" t="s">
        <v>689</v>
      </c>
      <c r="T987" s="434" t="s">
        <v>689</v>
      </c>
      <c r="U987" s="434" t="s">
        <v>689</v>
      </c>
      <c r="V987" s="434" t="s">
        <v>689</v>
      </c>
      <c r="W987" s="434" t="s">
        <v>689</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25">
      <c r="A988" s="249"/>
      <c r="B988" s="258"/>
      <c r="C988" s="251">
        <f t="shared" si="307"/>
        <v>4</v>
      </c>
      <c r="D988" s="274"/>
      <c r="E988" s="435">
        <f>E987</f>
        <v>25</v>
      </c>
      <c r="F988" s="325" t="b">
        <f t="shared" si="306"/>
        <v>1</v>
      </c>
      <c r="G988" s="274"/>
      <c r="H988" s="951" t="s">
        <v>1089</v>
      </c>
      <c r="I988" s="952"/>
      <c r="J988" s="436" t="s">
        <v>691</v>
      </c>
      <c r="K988" s="437" t="str">
        <f t="shared" si="304"/>
        <v>-</v>
      </c>
      <c r="L988" s="438" t="s">
        <v>689</v>
      </c>
      <c r="M988" s="438" t="s">
        <v>689</v>
      </c>
      <c r="N988" s="438" t="s">
        <v>689</v>
      </c>
      <c r="O988" s="438" t="s">
        <v>689</v>
      </c>
      <c r="P988" s="438" t="s">
        <v>689</v>
      </c>
      <c r="Q988" s="438" t="s">
        <v>689</v>
      </c>
      <c r="R988" s="438" t="s">
        <v>689</v>
      </c>
      <c r="S988" s="321" t="b">
        <v>1</v>
      </c>
      <c r="T988" s="438" t="s">
        <v>689</v>
      </c>
      <c r="U988" s="438" t="s">
        <v>689</v>
      </c>
      <c r="V988" s="438" t="s">
        <v>689</v>
      </c>
      <c r="W988" s="438" t="s">
        <v>689</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25">
      <c r="A989" s="249"/>
      <c r="B989" s="258"/>
      <c r="C989" s="251">
        <f t="shared" si="307"/>
        <v>4</v>
      </c>
      <c r="D989" s="274"/>
      <c r="E989" s="435">
        <f>E988</f>
        <v>25</v>
      </c>
      <c r="F989" s="325" t="b">
        <f t="shared" si="306"/>
        <v>1</v>
      </c>
      <c r="G989" s="274"/>
      <c r="H989" s="953"/>
      <c r="I989" s="954"/>
      <c r="J989" s="436" t="s">
        <v>692</v>
      </c>
      <c r="K989" s="437" t="str">
        <f t="shared" si="304"/>
        <v>-</v>
      </c>
      <c r="L989" s="438" t="s">
        <v>693</v>
      </c>
      <c r="M989" s="438" t="s">
        <v>693</v>
      </c>
      <c r="N989" s="438" t="s">
        <v>693</v>
      </c>
      <c r="O989" s="438" t="s">
        <v>693</v>
      </c>
      <c r="P989" s="321">
        <v>21</v>
      </c>
      <c r="Q989" s="438" t="s">
        <v>693</v>
      </c>
      <c r="R989" s="438" t="s">
        <v>693</v>
      </c>
      <c r="S989" s="438" t="s">
        <v>693</v>
      </c>
      <c r="T989" s="438" t="s">
        <v>693</v>
      </c>
      <c r="U989" s="438" t="s">
        <v>693</v>
      </c>
      <c r="V989" s="438" t="s">
        <v>693</v>
      </c>
      <c r="W989" s="438" t="s">
        <v>693</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25">
      <c r="A990" s="249"/>
      <c r="B990" s="258"/>
      <c r="C990" s="251">
        <f t="shared" si="307"/>
        <v>4</v>
      </c>
      <c r="D990" s="274"/>
      <c r="E990" s="435">
        <f>E989</f>
        <v>25</v>
      </c>
      <c r="F990" s="325" t="b">
        <f t="shared" si="306"/>
        <v>1</v>
      </c>
      <c r="G990" s="274"/>
      <c r="H990" s="955"/>
      <c r="I990" s="956"/>
      <c r="J990" s="421" t="s">
        <v>694</v>
      </c>
      <c r="K990" s="439" t="str">
        <f t="shared" si="304"/>
        <v>-</v>
      </c>
      <c r="L990" s="436" t="s">
        <v>689</v>
      </c>
      <c r="M990" s="436" t="s">
        <v>689</v>
      </c>
      <c r="N990" s="436" t="s">
        <v>689</v>
      </c>
      <c r="O990" s="436" t="s">
        <v>689</v>
      </c>
      <c r="P990" s="436" t="s">
        <v>689</v>
      </c>
      <c r="Q990" s="436" t="s">
        <v>689</v>
      </c>
      <c r="R990" s="436" t="s">
        <v>689</v>
      </c>
      <c r="S990" s="436" t="s">
        <v>689</v>
      </c>
      <c r="T990" s="436" t="s">
        <v>689</v>
      </c>
      <c r="U990" s="436" t="s">
        <v>689</v>
      </c>
      <c r="V990" s="440" t="s">
        <v>689</v>
      </c>
      <c r="W990" s="440" t="s">
        <v>689</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25">
      <c r="A991" s="249"/>
      <c r="B991" s="258"/>
      <c r="C991" s="251">
        <f t="shared" si="307"/>
        <v>4</v>
      </c>
      <c r="D991" s="274"/>
      <c r="E991" s="331">
        <v>26</v>
      </c>
      <c r="F991" s="325" t="b">
        <f t="shared" si="306"/>
        <v>1</v>
      </c>
      <c r="G991" s="274"/>
      <c r="H991" s="432" t="s">
        <v>733</v>
      </c>
      <c r="I991" s="432"/>
      <c r="J991" s="413" t="s">
        <v>688</v>
      </c>
      <c r="K991" s="433" t="str">
        <f t="shared" si="304"/>
        <v>-</v>
      </c>
      <c r="L991" s="442">
        <v>-1</v>
      </c>
      <c r="M991" s="434" t="s">
        <v>689</v>
      </c>
      <c r="N991" s="434" t="s">
        <v>689</v>
      </c>
      <c r="O991" s="434" t="s">
        <v>689</v>
      </c>
      <c r="P991" s="434" t="s">
        <v>689</v>
      </c>
      <c r="Q991" s="434" t="s">
        <v>689</v>
      </c>
      <c r="R991" s="434" t="s">
        <v>689</v>
      </c>
      <c r="S991" s="434" t="s">
        <v>689</v>
      </c>
      <c r="T991" s="434" t="s">
        <v>689</v>
      </c>
      <c r="U991" s="434" t="s">
        <v>689</v>
      </c>
      <c r="V991" s="441">
        <v>0.05</v>
      </c>
      <c r="W991" s="434" t="s">
        <v>689</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25">
      <c r="A992" s="249"/>
      <c r="B992" s="258"/>
      <c r="C992" s="251">
        <f t="shared" si="307"/>
        <v>4</v>
      </c>
      <c r="D992" s="274"/>
      <c r="E992" s="435">
        <f>E991</f>
        <v>26</v>
      </c>
      <c r="F992" s="325" t="b">
        <f t="shared" si="306"/>
        <v>1</v>
      </c>
      <c r="G992" s="274"/>
      <c r="H992" s="951" t="s">
        <v>734</v>
      </c>
      <c r="I992" s="952"/>
      <c r="J992" s="436" t="s">
        <v>691</v>
      </c>
      <c r="K992" s="437" t="str">
        <f t="shared" si="304"/>
        <v>-</v>
      </c>
      <c r="L992" s="438" t="s">
        <v>689</v>
      </c>
      <c r="M992" s="438" t="s">
        <v>689</v>
      </c>
      <c r="N992" s="438" t="s">
        <v>689</v>
      </c>
      <c r="O992" s="438" t="s">
        <v>689</v>
      </c>
      <c r="P992" s="438" t="s">
        <v>689</v>
      </c>
      <c r="Q992" s="438" t="s">
        <v>689</v>
      </c>
      <c r="R992" s="438" t="s">
        <v>689</v>
      </c>
      <c r="S992" s="438" t="s">
        <v>689</v>
      </c>
      <c r="T992" s="438" t="s">
        <v>689</v>
      </c>
      <c r="U992" s="438" t="s">
        <v>689</v>
      </c>
      <c r="V992" s="438" t="s">
        <v>689</v>
      </c>
      <c r="W992" s="438" t="s">
        <v>689</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25">
      <c r="A993" s="249"/>
      <c r="B993" s="258"/>
      <c r="C993" s="251">
        <f t="shared" si="307"/>
        <v>4</v>
      </c>
      <c r="D993" s="274"/>
      <c r="E993" s="435">
        <f>E992</f>
        <v>26</v>
      </c>
      <c r="F993" s="325" t="b">
        <f t="shared" si="306"/>
        <v>1</v>
      </c>
      <c r="G993" s="274"/>
      <c r="H993" s="953"/>
      <c r="I993" s="954"/>
      <c r="J993" s="436" t="s">
        <v>692</v>
      </c>
      <c r="K993" s="437" t="str">
        <f t="shared" si="304"/>
        <v>-</v>
      </c>
      <c r="L993" s="438" t="s">
        <v>693</v>
      </c>
      <c r="M993" s="438" t="s">
        <v>693</v>
      </c>
      <c r="N993" s="438" t="s">
        <v>693</v>
      </c>
      <c r="O993" s="438" t="s">
        <v>693</v>
      </c>
      <c r="P993" s="438" t="s">
        <v>693</v>
      </c>
      <c r="Q993" s="438" t="s">
        <v>693</v>
      </c>
      <c r="R993" s="438" t="s">
        <v>693</v>
      </c>
      <c r="S993" s="438" t="s">
        <v>693</v>
      </c>
      <c r="T993" s="438" t="s">
        <v>693</v>
      </c>
      <c r="U993" s="438" t="s">
        <v>693</v>
      </c>
      <c r="V993" s="438" t="s">
        <v>693</v>
      </c>
      <c r="W993" s="438" t="s">
        <v>693</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25">
      <c r="A994" s="249"/>
      <c r="B994" s="258"/>
      <c r="C994" s="251">
        <f t="shared" si="307"/>
        <v>4</v>
      </c>
      <c r="D994" s="274"/>
      <c r="E994" s="435">
        <f>E993</f>
        <v>26</v>
      </c>
      <c r="F994" s="325" t="b">
        <f t="shared" si="306"/>
        <v>1</v>
      </c>
      <c r="G994" s="274"/>
      <c r="H994" s="955"/>
      <c r="I994" s="956"/>
      <c r="J994" s="421" t="s">
        <v>694</v>
      </c>
      <c r="K994" s="439" t="str">
        <f t="shared" si="304"/>
        <v>-</v>
      </c>
      <c r="L994" s="445" t="s">
        <v>689</v>
      </c>
      <c r="M994" s="445" t="s">
        <v>689</v>
      </c>
      <c r="N994" s="445" t="s">
        <v>689</v>
      </c>
      <c r="O994" s="445" t="s">
        <v>689</v>
      </c>
      <c r="P994" s="445" t="s">
        <v>689</v>
      </c>
      <c r="Q994" s="445" t="s">
        <v>689</v>
      </c>
      <c r="R994" s="445" t="s">
        <v>689</v>
      </c>
      <c r="S994" s="445" t="s">
        <v>689</v>
      </c>
      <c r="T994" s="445" t="s">
        <v>689</v>
      </c>
      <c r="U994" s="445" t="s">
        <v>689</v>
      </c>
      <c r="V994" s="444">
        <v>-0.05</v>
      </c>
      <c r="W994" s="440" t="s">
        <v>689</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0999999999999996" customHeight="1" outlineLevel="3" x14ac:dyDescent="0.2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430</v>
      </c>
      <c r="AR995" s="261"/>
      <c r="AS995" s="249"/>
      <c r="AT995" s="249"/>
      <c r="AU995" s="249"/>
    </row>
    <row r="996" spans="1:47" ht="5.0999999999999996" customHeight="1" outlineLevel="2" x14ac:dyDescent="0.25">
      <c r="A996" s="249"/>
      <c r="B996" s="258"/>
      <c r="C996" s="251">
        <f>INT($C$875)+2.005</f>
        <v>3.0049999999999999</v>
      </c>
      <c r="D996" s="274" t="s">
        <v>426</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25">
      <c r="A997" s="249"/>
      <c r="B997" s="258"/>
      <c r="C997" s="251">
        <f>INT($C$875)+2</f>
        <v>3</v>
      </c>
      <c r="D997" s="274"/>
      <c r="E997" s="331"/>
      <c r="F997" s="331"/>
      <c r="G997" s="274"/>
      <c r="H997" s="393" t="s">
        <v>735</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25">
      <c r="A998" s="249"/>
      <c r="B998" s="258"/>
      <c r="C998" s="251">
        <f>INT($C$875)+3</f>
        <v>4</v>
      </c>
      <c r="D998" s="274"/>
      <c r="E998" s="331"/>
      <c r="F998" s="331"/>
      <c r="G998" s="274"/>
      <c r="H998" s="279"/>
      <c r="I998" s="279"/>
      <c r="J998" s="301" t="s">
        <v>736</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25">
      <c r="A999" s="249"/>
      <c r="B999" s="258"/>
      <c r="C999" s="251">
        <v>4</v>
      </c>
      <c r="D999" s="274"/>
      <c r="E999" s="331"/>
      <c r="F999" s="331"/>
      <c r="G999" s="274"/>
      <c r="H999" s="279"/>
      <c r="I999" s="279"/>
      <c r="J999" s="322">
        <v>0.3</v>
      </c>
      <c r="K999" s="322">
        <v>0.35</v>
      </c>
      <c r="L999" s="322">
        <v>0.45</v>
      </c>
      <c r="M999" s="403">
        <v>1</v>
      </c>
      <c r="N999" s="322">
        <v>0.55000000000000004</v>
      </c>
      <c r="O999" s="279" t="s">
        <v>737</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25">
      <c r="A1000" s="249"/>
      <c r="B1000" s="258"/>
      <c r="C1000" s="251">
        <f>INT($C$875)+3</f>
        <v>4</v>
      </c>
      <c r="D1000" s="274"/>
      <c r="E1000" s="331"/>
      <c r="F1000" s="331"/>
      <c r="G1000" s="274"/>
      <c r="H1000" s="279" t="s">
        <v>738</v>
      </c>
      <c r="I1000" s="279"/>
      <c r="J1000" s="321">
        <v>0</v>
      </c>
      <c r="K1000" s="321">
        <v>0.5</v>
      </c>
      <c r="L1000" s="321">
        <v>1.25</v>
      </c>
      <c r="M1000" s="295">
        <f>FORECAST(M999,CHOOSE({1,2},L1000,N1000),CHOOSE({1,2},L999,N999))</f>
        <v>13.624999999999998</v>
      </c>
      <c r="N1000" s="321">
        <v>3.5</v>
      </c>
      <c r="O1000" s="279" t="s">
        <v>739</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0999999999999996" customHeight="1" outlineLevel="3" x14ac:dyDescent="0.2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430</v>
      </c>
      <c r="AR1001" s="261"/>
      <c r="AS1001" s="249"/>
      <c r="AT1001" s="249"/>
      <c r="AU1001" s="249"/>
    </row>
    <row r="1002" spans="1:47" ht="5.0999999999999996" customHeight="1" outlineLevel="2" x14ac:dyDescent="0.2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0999999999999996" customHeight="1" outlineLevel="1" x14ac:dyDescent="0.2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126</v>
      </c>
      <c r="AS1003" s="249"/>
      <c r="AT1003" s="249"/>
      <c r="AU1003" s="249"/>
    </row>
    <row r="1004" spans="1:47" ht="5.0999999999999996" customHeight="1" x14ac:dyDescent="0.2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2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2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2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2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2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2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2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25">
      <c r="C1012" s="446" t="s">
        <v>740</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customWidth="1"/>
    <col min="2" max="2" width="2.7109375" customWidth="1"/>
    <col min="3" max="3" width="5.28515625" customWidth="1" outlineLevel="1"/>
    <col min="4" max="4" width="1.7109375" customWidth="1"/>
    <col min="5" max="6" width="9.28515625" customWidth="1" outlineLevel="1"/>
    <col min="7" max="7" width="1.7109375" customWidth="1" outlineLevel="1"/>
    <col min="8" max="8" width="24.42578125" customWidth="1"/>
    <col min="9" max="9" width="16.7109375" customWidth="1"/>
    <col min="10" max="10" width="11" customWidth="1"/>
    <col min="11" max="503" width="10.5703125" customWidth="1"/>
    <col min="504" max="504" width="1.7109375" customWidth="1"/>
    <col min="505" max="506" width="4.7109375" customWidth="1"/>
    <col min="508" max="508" width="46.28515625" customWidth="1"/>
  </cols>
  <sheetData>
    <row r="1" spans="1:508" collapsed="1" x14ac:dyDescent="0.2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2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0999999999999996" customHeight="1" collapsed="1" thickBot="1" x14ac:dyDescent="0.3">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0999999999999996" hidden="1" customHeight="1" outlineLevel="1" collapsed="1" x14ac:dyDescent="0.2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2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00000000000001" customHeight="1" x14ac:dyDescent="0.25">
      <c r="A6" s="249"/>
      <c r="B6" s="258"/>
      <c r="C6" s="447">
        <v>1.02</v>
      </c>
      <c r="D6" s="262"/>
      <c r="E6" s="324" t="s">
        <v>417</v>
      </c>
      <c r="F6" s="325">
        <v>2</v>
      </c>
      <c r="G6" s="263"/>
      <c r="H6" s="656" t="s">
        <v>741</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00000000000001" customHeight="1" outlineLevel="1" collapsed="1" x14ac:dyDescent="0.25">
      <c r="A7" s="249"/>
      <c r="B7" s="258"/>
      <c r="C7" s="447">
        <f>INT($C$6)+1.02</f>
        <v>2.02</v>
      </c>
      <c r="D7" s="262"/>
      <c r="E7" s="324" t="s">
        <v>419</v>
      </c>
      <c r="F7" s="328">
        <v>1</v>
      </c>
      <c r="G7" s="267"/>
      <c r="H7" s="458" t="s">
        <v>420</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0999999999999996" hidden="1" customHeight="1" outlineLevel="2" x14ac:dyDescent="0.2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2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2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2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25">
      <c r="A12" s="249"/>
      <c r="B12" s="258"/>
      <c r="C12" s="447">
        <f>INT($C$6)+3</f>
        <v>4</v>
      </c>
      <c r="D12" s="259"/>
      <c r="E12" s="331"/>
      <c r="F12" s="331"/>
      <c r="G12" s="259"/>
      <c r="H12" s="273"/>
      <c r="I12" s="273"/>
      <c r="J12" s="273" t="s">
        <v>421</v>
      </c>
      <c r="K12" s="450" t="s">
        <v>422</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25">
      <c r="A13" s="249"/>
      <c r="B13" s="258" t="s">
        <v>423</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2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25">
      <c r="A15" s="249"/>
      <c r="B15" s="258" t="s">
        <v>424</v>
      </c>
      <c r="C15" s="447">
        <f>INT(MAX($C$16:$C$31))+1</f>
        <v>5</v>
      </c>
      <c r="D15" s="274" t="s">
        <v>425</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0999999999999996" customHeight="1" outlineLevel="1" x14ac:dyDescent="0.25">
      <c r="A16" s="249"/>
      <c r="B16" s="258"/>
      <c r="C16" s="447">
        <f>INT($C$6)+1.005</f>
        <v>2.0049999999999999</v>
      </c>
      <c r="D16" s="274" t="s">
        <v>426</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25">
      <c r="A17" s="249"/>
      <c r="B17" s="258"/>
      <c r="C17" s="447">
        <f>INT($C$6)+1</f>
        <v>2</v>
      </c>
      <c r="D17" s="274"/>
      <c r="E17" s="331"/>
      <c r="F17" s="331"/>
      <c r="G17" s="274"/>
      <c r="H17" s="453" t="s">
        <v>427</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25">
      <c r="A18" s="249"/>
      <c r="B18" s="258"/>
      <c r="C18" s="447">
        <f>INT($C$6)+1.045</f>
        <v>2.0449999999999999</v>
      </c>
      <c r="D18" s="274"/>
      <c r="E18" s="331"/>
      <c r="F18" s="331"/>
      <c r="G18" s="274"/>
      <c r="H18" s="279" t="s">
        <v>428</v>
      </c>
      <c r="I18" s="279"/>
      <c r="J18" s="536">
        <v>44526.325755208301</v>
      </c>
      <c r="K18" s="994" t="s">
        <v>999</v>
      </c>
      <c r="L18" s="995"/>
      <c r="M18" s="995"/>
      <c r="N18" s="995"/>
      <c r="O18" s="995"/>
      <c r="P18" s="995"/>
      <c r="Q18" s="995"/>
      <c r="R18" s="995"/>
      <c r="S18" s="995"/>
      <c r="T18" s="995"/>
      <c r="U18" s="995"/>
      <c r="V18" s="995"/>
      <c r="W18" s="995"/>
      <c r="X18" s="995"/>
      <c r="Y18" s="995"/>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2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2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25">
      <c r="A21" s="249"/>
      <c r="B21" s="258"/>
      <c r="C21" s="447">
        <f>INT($C$6)+1.045</f>
        <v>2.0449999999999999</v>
      </c>
      <c r="D21" s="274"/>
      <c r="E21" s="331"/>
      <c r="F21" s="331"/>
      <c r="G21" s="274"/>
      <c r="H21" s="279" t="s">
        <v>429</v>
      </c>
      <c r="I21" s="279"/>
      <c r="J21" s="535">
        <v>44650.450700925903</v>
      </c>
      <c r="K21" s="996" t="s">
        <v>1097</v>
      </c>
      <c r="L21" s="997"/>
      <c r="M21" s="997"/>
      <c r="N21" s="997"/>
      <c r="O21" s="997"/>
      <c r="P21" s="997"/>
      <c r="Q21" s="997"/>
      <c r="R21" s="997"/>
      <c r="S21" s="997"/>
      <c r="T21" s="997"/>
      <c r="U21" s="997"/>
      <c r="V21" s="997"/>
      <c r="W21" s="997"/>
      <c r="X21" s="997"/>
      <c r="Y21" s="998"/>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2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2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0999999999999996" hidden="1" customHeight="1" outlineLevel="3" x14ac:dyDescent="0.2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430</v>
      </c>
      <c r="SK24" s="261"/>
      <c r="SL24" s="249"/>
      <c r="SM24" s="249"/>
      <c r="SN24" s="249"/>
    </row>
    <row r="25" spans="1:508" ht="5.0999999999999996" hidden="1" customHeight="1" outlineLevel="3" x14ac:dyDescent="0.25">
      <c r="A25" s="249"/>
      <c r="B25" s="258"/>
      <c r="C25" s="447">
        <f>INT($C$6)+3.005</f>
        <v>4.0049999999999999</v>
      </c>
      <c r="D25" s="274" t="s">
        <v>426</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25">
      <c r="A26" s="249"/>
      <c r="B26" s="258"/>
      <c r="C26" s="447">
        <f>INT($C$6)+3</f>
        <v>4</v>
      </c>
      <c r="D26" s="274"/>
      <c r="E26" s="331"/>
      <c r="F26" s="331"/>
      <c r="G26" s="274"/>
      <c r="H26" s="453" t="s">
        <v>431</v>
      </c>
      <c r="I26" s="453"/>
      <c r="J26" s="281" t="s">
        <v>432</v>
      </c>
      <c r="K26" s="282">
        <v>15</v>
      </c>
      <c r="L26" s="281" t="s">
        <v>433</v>
      </c>
      <c r="M26" s="282">
        <v>8.43</v>
      </c>
      <c r="N26" s="279" t="s">
        <v>434</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25">
      <c r="A27" s="249"/>
      <c r="B27" s="258"/>
      <c r="C27" s="447">
        <f>INT($C$6)+3</f>
        <v>4</v>
      </c>
      <c r="D27" s="274"/>
      <c r="E27" s="331"/>
      <c r="F27" s="331"/>
      <c r="G27" s="274"/>
      <c r="H27" s="279" t="s">
        <v>435</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25">
      <c r="A28" s="249"/>
      <c r="B28" s="258"/>
      <c r="C28" s="447">
        <f>INT($C$6)+3</f>
        <v>4</v>
      </c>
      <c r="D28" s="274"/>
      <c r="E28" s="331"/>
      <c r="F28" s="331"/>
      <c r="G28" s="274"/>
      <c r="H28" s="279" t="s">
        <v>436</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25">
      <c r="A29" s="249"/>
      <c r="B29" s="258"/>
      <c r="C29" s="447">
        <f>INT($C$6)+3</f>
        <v>4</v>
      </c>
      <c r="D29" s="274"/>
      <c r="E29" s="331"/>
      <c r="F29" s="331"/>
      <c r="G29" s="274"/>
      <c r="H29" s="279" t="s">
        <v>437</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25">
      <c r="A30" s="249"/>
      <c r="B30" s="258"/>
      <c r="C30" s="447">
        <f>INT($C$6)+3</f>
        <v>4</v>
      </c>
      <c r="D30" s="274"/>
      <c r="E30" s="331"/>
      <c r="F30" s="331"/>
      <c r="G30" s="274"/>
      <c r="H30" s="279" t="s">
        <v>438</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0999999999999996" hidden="1" customHeight="1" outlineLevel="3" x14ac:dyDescent="0.2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430</v>
      </c>
      <c r="SK31" s="261"/>
      <c r="SL31" s="249"/>
      <c r="SM31" s="249"/>
      <c r="SN31" s="249"/>
    </row>
    <row r="32" spans="1:508" ht="5.0999999999999996" hidden="1" customHeight="1" outlineLevel="2" x14ac:dyDescent="0.2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0999999999999996" customHeight="1" outlineLevel="1" x14ac:dyDescent="0.2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126</v>
      </c>
      <c r="SL33" s="249"/>
      <c r="SM33" s="249"/>
      <c r="SN33" s="249"/>
    </row>
    <row r="34" spans="1:508" ht="5.0999999999999996" customHeight="1" collapsed="1" x14ac:dyDescent="0.2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2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2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0999999999999996" customHeight="1" collapsed="1" thickBot="1" x14ac:dyDescent="0.3">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0999999999999996" hidden="1" customHeight="1" outlineLevel="1" collapsed="1" x14ac:dyDescent="0.2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2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00000000000001" customHeight="1" x14ac:dyDescent="0.25">
      <c r="A40" s="249"/>
      <c r="B40" s="258"/>
      <c r="C40" s="447">
        <v>1.02</v>
      </c>
      <c r="D40" s="262"/>
      <c r="E40" s="324" t="s">
        <v>417</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00000000000001" customHeight="1" outlineLevel="1" x14ac:dyDescent="0.25">
      <c r="A41" s="249"/>
      <c r="B41" s="258"/>
      <c r="C41" s="447">
        <f>INT($C$40)+1.02</f>
        <v>2.02</v>
      </c>
      <c r="D41" s="262"/>
      <c r="E41" s="324" t="s">
        <v>419</v>
      </c>
      <c r="F41" s="328">
        <v>1</v>
      </c>
      <c r="G41" s="267"/>
      <c r="H41" s="458" t="s">
        <v>991</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0999999999999996" customHeight="1" outlineLevel="2" x14ac:dyDescent="0.2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25">
      <c r="A43" s="249"/>
      <c r="B43" s="258"/>
      <c r="C43" s="447">
        <f>INT($C$40)+2</f>
        <v>3</v>
      </c>
      <c r="D43" s="259"/>
      <c r="E43" s="331"/>
      <c r="F43" s="331"/>
      <c r="G43" s="259"/>
      <c r="H43" s="272"/>
      <c r="I43" s="272"/>
      <c r="J43" s="657" t="s">
        <v>994</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25">
      <c r="A44" s="249"/>
      <c r="B44" s="258"/>
      <c r="C44" s="447">
        <f>INT($C$40)+2</f>
        <v>3</v>
      </c>
      <c r="D44" s="259"/>
      <c r="E44" s="331"/>
      <c r="F44" s="331"/>
      <c r="G44" s="259"/>
      <c r="H44" s="273"/>
      <c r="I44" s="273"/>
      <c r="J44" s="459" t="s">
        <v>163</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25">
      <c r="A45" s="249"/>
      <c r="B45" s="258"/>
      <c r="C45" s="447">
        <f>INT($C$40)+3</f>
        <v>4</v>
      </c>
      <c r="D45" s="259"/>
      <c r="E45" s="331"/>
      <c r="F45" s="331"/>
      <c r="G45" s="259"/>
      <c r="H45" s="273"/>
      <c r="I45" s="273"/>
      <c r="J45" s="459" t="s">
        <v>742</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25">
      <c r="A46" s="249"/>
      <c r="B46" s="258"/>
      <c r="C46" s="447">
        <f>INT($C$40)+3</f>
        <v>4</v>
      </c>
      <c r="D46" s="259"/>
      <c r="E46" s="331"/>
      <c r="F46" s="331"/>
      <c r="G46" s="259"/>
      <c r="H46" s="273"/>
      <c r="I46" s="273"/>
      <c r="J46" s="459" t="s">
        <v>743</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25">
      <c r="A47" s="249"/>
      <c r="B47" s="258"/>
      <c r="C47" s="447">
        <f>INT($C$40)+2</f>
        <v>3</v>
      </c>
      <c r="D47" s="259"/>
      <c r="E47" s="331"/>
      <c r="F47" s="331"/>
      <c r="G47" s="259"/>
      <c r="H47" s="273"/>
      <c r="I47" s="273" t="s">
        <v>744</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25">
      <c r="A48" s="249"/>
      <c r="B48" s="258"/>
      <c r="C48" s="447">
        <f>INT($C$40)+3</f>
        <v>4</v>
      </c>
      <c r="D48" s="259"/>
      <c r="E48" s="331"/>
      <c r="F48" s="331"/>
      <c r="G48" s="259"/>
      <c r="H48" s="273"/>
      <c r="I48" s="273"/>
      <c r="J48" s="459" t="s">
        <v>742</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25">
      <c r="A49" s="249"/>
      <c r="B49" s="258"/>
      <c r="C49" s="447">
        <f>INT($C$40)+3</f>
        <v>4</v>
      </c>
      <c r="D49" s="259"/>
      <c r="E49" s="331"/>
      <c r="F49" s="331"/>
      <c r="G49" s="259"/>
      <c r="H49" s="273"/>
      <c r="I49" s="273"/>
      <c r="J49" s="459" t="s">
        <v>743</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2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25">
      <c r="A51" s="249"/>
      <c r="B51" s="258"/>
      <c r="C51" s="447">
        <f>INT($C$40)+3</f>
        <v>4</v>
      </c>
      <c r="D51" s="259"/>
      <c r="E51" s="331"/>
      <c r="F51" s="331"/>
      <c r="G51" s="259"/>
      <c r="H51" s="273"/>
      <c r="I51" s="273"/>
      <c r="J51" s="459" t="s">
        <v>742</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25">
      <c r="A52" s="249"/>
      <c r="B52" s="258"/>
      <c r="C52" s="447">
        <f>INT($C$40)+3</f>
        <v>4</v>
      </c>
      <c r="D52" s="259"/>
      <c r="E52" s="331"/>
      <c r="F52" s="331"/>
      <c r="G52" s="259"/>
      <c r="H52" s="273"/>
      <c r="I52" s="273"/>
      <c r="J52" s="459" t="s">
        <v>743</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2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25">
      <c r="A54" s="249"/>
      <c r="B54" s="258" t="s">
        <v>423</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25">
      <c r="A55" s="249"/>
      <c r="B55" s="258"/>
      <c r="C55" s="447">
        <f>INT(MAX($C$59:$C$123))+1</f>
        <v>5</v>
      </c>
      <c r="D55" s="274"/>
      <c r="E55" s="331"/>
      <c r="F55" s="331"/>
      <c r="G55" s="274"/>
      <c r="H55" s="331" t="s">
        <v>745</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25">
      <c r="A56" s="249"/>
      <c r="B56" s="258" t="s">
        <v>424</v>
      </c>
      <c r="C56" s="447">
        <f>INT(MAX($C$59:$C$123))+1</f>
        <v>5</v>
      </c>
      <c r="D56" s="274" t="s">
        <v>425</v>
      </c>
      <c r="E56" s="331"/>
      <c r="F56" s="331"/>
      <c r="G56" s="274"/>
      <c r="H56" s="331" t="s">
        <v>746</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25">
      <c r="A57" s="249"/>
      <c r="B57" s="258"/>
      <c r="C57" s="447">
        <f>INT($C$40)+1</f>
        <v>2</v>
      </c>
      <c r="D57" s="274"/>
      <c r="E57" s="331"/>
      <c r="F57" s="331"/>
      <c r="G57" s="274"/>
      <c r="H57" s="334" t="s">
        <v>748</v>
      </c>
      <c r="I57" s="292" t="s">
        <v>998</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25">
      <c r="A58" s="249"/>
      <c r="B58" s="258"/>
      <c r="C58" s="447">
        <f>INT($C$40)+1</f>
        <v>2</v>
      </c>
      <c r="D58" s="274"/>
      <c r="E58" s="331"/>
      <c r="F58" s="331"/>
      <c r="G58" s="274"/>
      <c r="H58" s="461" t="s">
        <v>422</v>
      </c>
      <c r="I58" s="461" t="s">
        <v>187</v>
      </c>
      <c r="J58" s="264" t="s">
        <v>832</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0999999999999996" customHeight="1" outlineLevel="3" x14ac:dyDescent="0.25">
      <c r="A59" s="249"/>
      <c r="B59" s="258"/>
      <c r="C59" s="447">
        <f>INT($C$40)+3.005</f>
        <v>4.0049999999999999</v>
      </c>
      <c r="D59" s="274" t="s">
        <v>426</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25">
      <c r="A60" s="249"/>
      <c r="B60" s="258"/>
      <c r="C60" s="447">
        <f>INT($C$40)+2</f>
        <v>3</v>
      </c>
      <c r="D60" s="274"/>
      <c r="E60" s="325">
        <v>0</v>
      </c>
      <c r="F60" s="331"/>
      <c r="G60" s="274"/>
      <c r="H60" s="279" t="s">
        <v>885</v>
      </c>
      <c r="I60" s="295" t="s">
        <v>747</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25">
      <c r="A61" s="249"/>
      <c r="B61" s="258"/>
      <c r="C61" s="447">
        <f t="shared" ref="C61:C122" si="32">INT($C$40)+3</f>
        <v>4</v>
      </c>
      <c r="D61" s="274"/>
      <c r="E61" s="325"/>
      <c r="F61" s="331"/>
      <c r="G61" s="274"/>
      <c r="H61" s="281"/>
      <c r="I61" s="295" t="s">
        <v>208</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25">
      <c r="A62" s="249"/>
      <c r="B62" s="258"/>
      <c r="C62" s="447">
        <f t="shared" si="32"/>
        <v>4</v>
      </c>
      <c r="D62" s="274"/>
      <c r="E62" s="325"/>
      <c r="F62" s="331"/>
      <c r="G62" s="274"/>
      <c r="H62" s="466"/>
      <c r="I62" s="467" t="s">
        <v>209</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25">
      <c r="A63" s="249"/>
      <c r="B63" s="258"/>
      <c r="C63" s="447">
        <f>INT($C$40)+2</f>
        <v>3</v>
      </c>
      <c r="D63" s="274"/>
      <c r="E63" s="325">
        <f>E60+1</f>
        <v>1</v>
      </c>
      <c r="F63" s="331"/>
      <c r="G63" s="274"/>
      <c r="H63" s="462" t="s">
        <v>888</v>
      </c>
      <c r="I63" s="463" t="s">
        <v>747</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25">
      <c r="A64" s="249"/>
      <c r="B64" s="258"/>
      <c r="C64" s="447">
        <f t="shared" si="32"/>
        <v>4</v>
      </c>
      <c r="D64" s="274"/>
      <c r="E64" s="325"/>
      <c r="F64" s="331"/>
      <c r="G64" s="274"/>
      <c r="H64" s="281"/>
      <c r="I64" s="295" t="s">
        <v>208</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25">
      <c r="A65" s="249"/>
      <c r="B65" s="258"/>
      <c r="C65" s="447">
        <f t="shared" si="32"/>
        <v>4</v>
      </c>
      <c r="D65" s="274"/>
      <c r="E65" s="325"/>
      <c r="F65" s="331"/>
      <c r="G65" s="274"/>
      <c r="H65" s="466"/>
      <c r="I65" s="467" t="s">
        <v>209</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25">
      <c r="A66" s="249"/>
      <c r="B66" s="258"/>
      <c r="C66" s="447">
        <f>INT($C$40)+2</f>
        <v>3</v>
      </c>
      <c r="D66" s="274"/>
      <c r="E66" s="325">
        <f>E63+1</f>
        <v>2</v>
      </c>
      <c r="F66" s="331"/>
      <c r="G66" s="274"/>
      <c r="H66" s="279" t="s">
        <v>889</v>
      </c>
      <c r="I66" s="295" t="s">
        <v>747</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25">
      <c r="A67" s="249"/>
      <c r="B67" s="258"/>
      <c r="C67" s="447">
        <f t="shared" si="32"/>
        <v>4</v>
      </c>
      <c r="D67" s="274"/>
      <c r="E67" s="325"/>
      <c r="F67" s="331"/>
      <c r="G67" s="274"/>
      <c r="H67" s="281"/>
      <c r="I67" s="295" t="s">
        <v>208</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25">
      <c r="A68" s="249"/>
      <c r="B68" s="258"/>
      <c r="C68" s="447">
        <f t="shared" si="32"/>
        <v>4</v>
      </c>
      <c r="D68" s="274"/>
      <c r="E68" s="325"/>
      <c r="F68" s="331"/>
      <c r="G68" s="274"/>
      <c r="H68" s="466"/>
      <c r="I68" s="467" t="s">
        <v>209</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25">
      <c r="A69" s="249"/>
      <c r="B69" s="258"/>
      <c r="C69" s="447">
        <f>INT($C$40)+2</f>
        <v>3</v>
      </c>
      <c r="D69" s="274"/>
      <c r="E69" s="325">
        <f t="shared" ref="E69" si="34">E66+1</f>
        <v>3</v>
      </c>
      <c r="F69" s="331"/>
      <c r="G69" s="274"/>
      <c r="H69" s="279" t="s">
        <v>890</v>
      </c>
      <c r="I69" s="295" t="s">
        <v>747</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25">
      <c r="A70" s="249"/>
      <c r="B70" s="258"/>
      <c r="C70" s="447">
        <f t="shared" si="32"/>
        <v>4</v>
      </c>
      <c r="D70" s="274"/>
      <c r="E70" s="325"/>
      <c r="F70" s="331"/>
      <c r="G70" s="274"/>
      <c r="H70" s="281"/>
      <c r="I70" s="295" t="s">
        <v>208</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25">
      <c r="A71" s="249"/>
      <c r="B71" s="258"/>
      <c r="C71" s="447">
        <f t="shared" si="32"/>
        <v>4</v>
      </c>
      <c r="D71" s="274"/>
      <c r="E71" s="325"/>
      <c r="F71" s="331"/>
      <c r="G71" s="274"/>
      <c r="H71" s="466"/>
      <c r="I71" s="467" t="s">
        <v>209</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25">
      <c r="A72" s="249"/>
      <c r="B72" s="258"/>
      <c r="C72" s="447">
        <f>INT($C$40)+2</f>
        <v>3</v>
      </c>
      <c r="D72" s="274"/>
      <c r="E72" s="325">
        <f t="shared" ref="E72" si="36">E69+1</f>
        <v>4</v>
      </c>
      <c r="F72" s="331"/>
      <c r="G72" s="274"/>
      <c r="H72" s="279" t="s">
        <v>887</v>
      </c>
      <c r="I72" s="295" t="s">
        <v>747</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25">
      <c r="A73" s="249"/>
      <c r="B73" s="258"/>
      <c r="C73" s="447">
        <f t="shared" si="32"/>
        <v>4</v>
      </c>
      <c r="D73" s="274"/>
      <c r="E73" s="325"/>
      <c r="F73" s="331"/>
      <c r="G73" s="274"/>
      <c r="H73" s="281"/>
      <c r="I73" s="295" t="s">
        <v>208</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25">
      <c r="A74" s="249"/>
      <c r="B74" s="258"/>
      <c r="C74" s="447">
        <f t="shared" si="32"/>
        <v>4</v>
      </c>
      <c r="D74" s="274"/>
      <c r="E74" s="325"/>
      <c r="F74" s="331"/>
      <c r="G74" s="274"/>
      <c r="H74" s="466"/>
      <c r="I74" s="467" t="s">
        <v>209</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25">
      <c r="A75" s="249"/>
      <c r="B75" s="258"/>
      <c r="C75" s="447">
        <f t="shared" ref="C75" si="37">INT($C$40)+2</f>
        <v>3</v>
      </c>
      <c r="D75" s="274"/>
      <c r="E75" s="325">
        <f t="shared" ref="E75" si="38">E72+1</f>
        <v>5</v>
      </c>
      <c r="F75" s="331"/>
      <c r="G75" s="274"/>
      <c r="H75" s="279" t="s">
        <v>891</v>
      </c>
      <c r="I75" s="295" t="s">
        <v>747</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25">
      <c r="A76" s="249"/>
      <c r="B76" s="258"/>
      <c r="C76" s="447">
        <f t="shared" si="32"/>
        <v>4</v>
      </c>
      <c r="D76" s="274"/>
      <c r="E76" s="325"/>
      <c r="F76" s="331"/>
      <c r="G76" s="274"/>
      <c r="H76" s="281"/>
      <c r="I76" s="295" t="s">
        <v>208</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25">
      <c r="A77" s="249"/>
      <c r="B77" s="258"/>
      <c r="C77" s="447">
        <f t="shared" si="32"/>
        <v>4</v>
      </c>
      <c r="D77" s="274"/>
      <c r="E77" s="325"/>
      <c r="F77" s="331"/>
      <c r="G77" s="274"/>
      <c r="H77" s="466"/>
      <c r="I77" s="467" t="s">
        <v>209</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25">
      <c r="A78" s="249"/>
      <c r="B78" s="258"/>
      <c r="C78" s="447">
        <f t="shared" ref="C78" si="40">INT($C$40)+2</f>
        <v>3</v>
      </c>
      <c r="D78" s="274"/>
      <c r="E78" s="325">
        <f t="shared" ref="E78" si="41">E75+1</f>
        <v>6</v>
      </c>
      <c r="F78" s="331"/>
      <c r="G78" s="274"/>
      <c r="H78" s="279" t="s">
        <v>886</v>
      </c>
      <c r="I78" s="295" t="s">
        <v>747</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25">
      <c r="A79" s="249"/>
      <c r="B79" s="258"/>
      <c r="C79" s="447">
        <f t="shared" si="32"/>
        <v>4</v>
      </c>
      <c r="D79" s="274"/>
      <c r="E79" s="325"/>
      <c r="F79" s="331"/>
      <c r="G79" s="274"/>
      <c r="H79" s="281"/>
      <c r="I79" s="295" t="s">
        <v>208</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25">
      <c r="A80" s="249"/>
      <c r="B80" s="258"/>
      <c r="C80" s="447">
        <f t="shared" si="32"/>
        <v>4</v>
      </c>
      <c r="D80" s="274"/>
      <c r="E80" s="325"/>
      <c r="F80" s="331"/>
      <c r="G80" s="274"/>
      <c r="H80" s="466"/>
      <c r="I80" s="467" t="s">
        <v>209</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25">
      <c r="A81" s="249"/>
      <c r="B81" s="258"/>
      <c r="C81" s="447">
        <f>INT($C$40)+2</f>
        <v>3</v>
      </c>
      <c r="D81" s="274"/>
      <c r="E81" s="325">
        <f t="shared" ref="E81" si="42">E78+1</f>
        <v>7</v>
      </c>
      <c r="F81" s="331"/>
      <c r="G81" s="274"/>
      <c r="H81" s="462" t="s">
        <v>892</v>
      </c>
      <c r="I81" s="463" t="s">
        <v>747</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25">
      <c r="A82" s="249"/>
      <c r="B82" s="258"/>
      <c r="C82" s="447">
        <f t="shared" si="32"/>
        <v>4</v>
      </c>
      <c r="D82" s="274"/>
      <c r="E82" s="325"/>
      <c r="F82" s="331"/>
      <c r="G82" s="274"/>
      <c r="H82" s="281"/>
      <c r="I82" s="295" t="s">
        <v>208</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25">
      <c r="A83" s="249"/>
      <c r="B83" s="258"/>
      <c r="C83" s="447">
        <f t="shared" si="32"/>
        <v>4</v>
      </c>
      <c r="D83" s="274"/>
      <c r="E83" s="325"/>
      <c r="F83" s="331"/>
      <c r="G83" s="274"/>
      <c r="H83" s="466"/>
      <c r="I83" s="467" t="s">
        <v>209</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25">
      <c r="A84" s="249"/>
      <c r="B84" s="258"/>
      <c r="C84" s="447">
        <f>INT($C$40)+2</f>
        <v>3</v>
      </c>
      <c r="D84" s="274"/>
      <c r="E84" s="325">
        <f t="shared" ref="E84" si="44">E81+1</f>
        <v>8</v>
      </c>
      <c r="F84" s="331"/>
      <c r="G84" s="274"/>
      <c r="H84" s="279" t="s">
        <v>893</v>
      </c>
      <c r="I84" s="295" t="s">
        <v>747</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25">
      <c r="A85" s="249"/>
      <c r="B85" s="258"/>
      <c r="C85" s="447">
        <f t="shared" si="32"/>
        <v>4</v>
      </c>
      <c r="D85" s="274"/>
      <c r="E85" s="325"/>
      <c r="F85" s="331"/>
      <c r="G85" s="274"/>
      <c r="H85" s="281"/>
      <c r="I85" s="295" t="s">
        <v>208</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25">
      <c r="A86" s="249"/>
      <c r="B86" s="258"/>
      <c r="C86" s="447">
        <f t="shared" si="32"/>
        <v>4</v>
      </c>
      <c r="D86" s="274"/>
      <c r="E86" s="325"/>
      <c r="F86" s="331"/>
      <c r="G86" s="274"/>
      <c r="H86" s="466"/>
      <c r="I86" s="467" t="s">
        <v>209</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25">
      <c r="A87" s="249"/>
      <c r="B87" s="258"/>
      <c r="C87" s="447">
        <f>INT($C$40)+2</f>
        <v>3</v>
      </c>
      <c r="D87" s="274"/>
      <c r="E87" s="325">
        <f t="shared" ref="E87" si="45">E84+1</f>
        <v>9</v>
      </c>
      <c r="F87" s="331"/>
      <c r="G87" s="274"/>
      <c r="H87" s="279" t="s">
        <v>894</v>
      </c>
      <c r="I87" s="295" t="s">
        <v>747</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25">
      <c r="A88" s="249"/>
      <c r="B88" s="258"/>
      <c r="C88" s="447">
        <f t="shared" si="32"/>
        <v>4</v>
      </c>
      <c r="D88" s="274"/>
      <c r="E88" s="325"/>
      <c r="F88" s="331"/>
      <c r="G88" s="274"/>
      <c r="H88" s="281"/>
      <c r="I88" s="295" t="s">
        <v>208</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25">
      <c r="A89" s="249"/>
      <c r="B89" s="258"/>
      <c r="C89" s="447">
        <f t="shared" si="32"/>
        <v>4</v>
      </c>
      <c r="D89" s="274"/>
      <c r="E89" s="325"/>
      <c r="F89" s="331"/>
      <c r="G89" s="274"/>
      <c r="H89" s="466"/>
      <c r="I89" s="467" t="s">
        <v>209</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25">
      <c r="A90" s="249"/>
      <c r="B90" s="258"/>
      <c r="C90" s="447">
        <f>INT($C$40)+2</f>
        <v>3</v>
      </c>
      <c r="D90" s="274"/>
      <c r="E90" s="325">
        <f t="shared" ref="E90" si="46">E87+1</f>
        <v>10</v>
      </c>
      <c r="F90" s="331"/>
      <c r="G90" s="274"/>
      <c r="H90" s="279" t="s">
        <v>895</v>
      </c>
      <c r="I90" s="295" t="s">
        <v>747</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25">
      <c r="A91" s="249"/>
      <c r="B91" s="258"/>
      <c r="C91" s="447">
        <f t="shared" si="32"/>
        <v>4</v>
      </c>
      <c r="D91" s="274"/>
      <c r="E91" s="325"/>
      <c r="F91" s="331"/>
      <c r="G91" s="274"/>
      <c r="H91" s="281"/>
      <c r="I91" s="295" t="s">
        <v>208</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25">
      <c r="A92" s="249"/>
      <c r="B92" s="258"/>
      <c r="C92" s="447">
        <f t="shared" si="32"/>
        <v>4</v>
      </c>
      <c r="D92" s="274"/>
      <c r="E92" s="325"/>
      <c r="F92" s="331"/>
      <c r="G92" s="274"/>
      <c r="H92" s="466"/>
      <c r="I92" s="467" t="s">
        <v>209</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25">
      <c r="A93" s="249"/>
      <c r="B93" s="258"/>
      <c r="C93" s="447">
        <f t="shared" ref="C93" si="47">INT($C$40)+2</f>
        <v>3</v>
      </c>
      <c r="D93" s="274"/>
      <c r="E93" s="325">
        <f t="shared" ref="E93" si="48">E90+1</f>
        <v>11</v>
      </c>
      <c r="F93" s="331"/>
      <c r="G93" s="274"/>
      <c r="H93" s="279" t="s">
        <v>896</v>
      </c>
      <c r="I93" s="295" t="s">
        <v>747</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25">
      <c r="A94" s="249"/>
      <c r="B94" s="258"/>
      <c r="C94" s="447">
        <f t="shared" si="32"/>
        <v>4</v>
      </c>
      <c r="D94" s="274"/>
      <c r="E94" s="325"/>
      <c r="F94" s="331"/>
      <c r="G94" s="274"/>
      <c r="H94" s="281"/>
      <c r="I94" s="295" t="s">
        <v>208</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25">
      <c r="A95" s="249"/>
      <c r="B95" s="258"/>
      <c r="C95" s="447">
        <f t="shared" si="32"/>
        <v>4</v>
      </c>
      <c r="D95" s="274"/>
      <c r="E95" s="325"/>
      <c r="F95" s="331"/>
      <c r="G95" s="274"/>
      <c r="H95" s="466"/>
      <c r="I95" s="467" t="s">
        <v>209</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25">
      <c r="A96" s="249"/>
      <c r="B96" s="258"/>
      <c r="C96" s="447">
        <f t="shared" ref="C96" si="49">INT($C$40)+2</f>
        <v>3</v>
      </c>
      <c r="D96" s="274"/>
      <c r="E96" s="325">
        <f t="shared" ref="E96" si="50">E93+1</f>
        <v>12</v>
      </c>
      <c r="F96" s="331"/>
      <c r="G96" s="274"/>
      <c r="H96" s="279" t="s">
        <v>897</v>
      </c>
      <c r="I96" s="295" t="s">
        <v>747</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25">
      <c r="A97" s="249"/>
      <c r="B97" s="258"/>
      <c r="C97" s="447">
        <f t="shared" si="32"/>
        <v>4</v>
      </c>
      <c r="D97" s="274"/>
      <c r="E97" s="325"/>
      <c r="F97" s="331"/>
      <c r="G97" s="274"/>
      <c r="H97" s="281"/>
      <c r="I97" s="295" t="s">
        <v>208</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25">
      <c r="A98" s="249"/>
      <c r="B98" s="258"/>
      <c r="C98" s="447">
        <f t="shared" si="32"/>
        <v>4</v>
      </c>
      <c r="D98" s="274"/>
      <c r="E98" s="325"/>
      <c r="F98" s="331"/>
      <c r="G98" s="274"/>
      <c r="H98" s="466"/>
      <c r="I98" s="467" t="s">
        <v>209</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25">
      <c r="A99" s="249"/>
      <c r="B99" s="258"/>
      <c r="C99" s="447">
        <f>INT($C$40)+2</f>
        <v>3</v>
      </c>
      <c r="D99" s="274"/>
      <c r="E99" s="325">
        <f t="shared" ref="E99" si="51">E96+1</f>
        <v>13</v>
      </c>
      <c r="F99" s="331"/>
      <c r="G99" s="274"/>
      <c r="H99" s="462" t="s">
        <v>898</v>
      </c>
      <c r="I99" s="463" t="s">
        <v>747</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25">
      <c r="A100" s="249"/>
      <c r="B100" s="258"/>
      <c r="C100" s="447">
        <f t="shared" si="32"/>
        <v>4</v>
      </c>
      <c r="D100" s="274"/>
      <c r="E100" s="325"/>
      <c r="F100" s="331"/>
      <c r="G100" s="274"/>
      <c r="H100" s="281"/>
      <c r="I100" s="295" t="s">
        <v>208</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25">
      <c r="A101" s="249"/>
      <c r="B101" s="258"/>
      <c r="C101" s="447">
        <f t="shared" si="32"/>
        <v>4</v>
      </c>
      <c r="D101" s="274"/>
      <c r="E101" s="325"/>
      <c r="F101" s="331"/>
      <c r="G101" s="274"/>
      <c r="H101" s="466"/>
      <c r="I101" s="467" t="s">
        <v>209</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25">
      <c r="A102" s="249"/>
      <c r="B102" s="258"/>
      <c r="C102" s="447">
        <f>INT($C$40)+2</f>
        <v>3</v>
      </c>
      <c r="D102" s="274"/>
      <c r="E102" s="325">
        <f t="shared" ref="E102" si="53">E99+1</f>
        <v>14</v>
      </c>
      <c r="F102" s="331"/>
      <c r="G102" s="274"/>
      <c r="H102" s="279" t="s">
        <v>899</v>
      </c>
      <c r="I102" s="295" t="s">
        <v>747</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25">
      <c r="A103" s="249"/>
      <c r="B103" s="258"/>
      <c r="C103" s="447">
        <f t="shared" si="32"/>
        <v>4</v>
      </c>
      <c r="D103" s="274"/>
      <c r="E103" s="325"/>
      <c r="F103" s="331"/>
      <c r="G103" s="274"/>
      <c r="H103" s="281"/>
      <c r="I103" s="295" t="s">
        <v>208</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25">
      <c r="A104" s="249"/>
      <c r="B104" s="258"/>
      <c r="C104" s="447">
        <f t="shared" si="32"/>
        <v>4</v>
      </c>
      <c r="D104" s="274"/>
      <c r="E104" s="325"/>
      <c r="F104" s="331"/>
      <c r="G104" s="274"/>
      <c r="H104" s="466"/>
      <c r="I104" s="467" t="s">
        <v>209</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25">
      <c r="A105" s="249"/>
      <c r="B105" s="258"/>
      <c r="C105" s="447">
        <f>INT($C$40)+2</f>
        <v>3</v>
      </c>
      <c r="D105" s="274"/>
      <c r="E105" s="325">
        <f t="shared" ref="E105" si="54">E102+1</f>
        <v>15</v>
      </c>
      <c r="F105" s="331"/>
      <c r="G105" s="274"/>
      <c r="H105" s="279" t="s">
        <v>900</v>
      </c>
      <c r="I105" s="295" t="s">
        <v>747</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25">
      <c r="A106" s="249"/>
      <c r="B106" s="258"/>
      <c r="C106" s="447">
        <f t="shared" si="32"/>
        <v>4</v>
      </c>
      <c r="D106" s="274"/>
      <c r="E106" s="325"/>
      <c r="F106" s="331"/>
      <c r="G106" s="274"/>
      <c r="H106" s="281"/>
      <c r="I106" s="295" t="s">
        <v>208</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25">
      <c r="A107" s="249"/>
      <c r="B107" s="258"/>
      <c r="C107" s="447">
        <f t="shared" si="32"/>
        <v>4</v>
      </c>
      <c r="D107" s="274"/>
      <c r="E107" s="325"/>
      <c r="F107" s="331"/>
      <c r="G107" s="274"/>
      <c r="H107" s="466"/>
      <c r="I107" s="467" t="s">
        <v>209</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25">
      <c r="A108" s="249"/>
      <c r="B108" s="258"/>
      <c r="C108" s="447">
        <f>INT($C$40)+2</f>
        <v>3</v>
      </c>
      <c r="D108" s="274"/>
      <c r="E108" s="325">
        <f t="shared" ref="E108" si="55">E105+1</f>
        <v>16</v>
      </c>
      <c r="F108" s="331"/>
      <c r="G108" s="274"/>
      <c r="H108" s="279" t="s">
        <v>901</v>
      </c>
      <c r="I108" s="295" t="s">
        <v>747</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25">
      <c r="A109" s="249"/>
      <c r="B109" s="258"/>
      <c r="C109" s="447">
        <f t="shared" si="32"/>
        <v>4</v>
      </c>
      <c r="D109" s="274"/>
      <c r="E109" s="325"/>
      <c r="F109" s="331"/>
      <c r="G109" s="274"/>
      <c r="H109" s="281"/>
      <c r="I109" s="295" t="s">
        <v>208</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25">
      <c r="A110" s="249"/>
      <c r="B110" s="258"/>
      <c r="C110" s="447">
        <f t="shared" si="32"/>
        <v>4</v>
      </c>
      <c r="D110" s="274"/>
      <c r="E110" s="325"/>
      <c r="F110" s="331"/>
      <c r="G110" s="274"/>
      <c r="H110" s="466"/>
      <c r="I110" s="467" t="s">
        <v>209</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25">
      <c r="A111" s="249"/>
      <c r="B111" s="258"/>
      <c r="C111" s="447">
        <f t="shared" ref="C111" si="56">INT($C$40)+2</f>
        <v>3</v>
      </c>
      <c r="D111" s="274"/>
      <c r="E111" s="325">
        <f t="shared" ref="E111" si="57">E108+1</f>
        <v>17</v>
      </c>
      <c r="F111" s="331"/>
      <c r="G111" s="274"/>
      <c r="H111" s="279" t="s">
        <v>902</v>
      </c>
      <c r="I111" s="295" t="s">
        <v>747</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25">
      <c r="A112" s="249"/>
      <c r="B112" s="258"/>
      <c r="C112" s="447">
        <f t="shared" si="32"/>
        <v>4</v>
      </c>
      <c r="D112" s="274"/>
      <c r="E112" s="325"/>
      <c r="F112" s="331"/>
      <c r="G112" s="274"/>
      <c r="H112" s="281"/>
      <c r="I112" s="295" t="s">
        <v>208</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25">
      <c r="A113" s="249"/>
      <c r="B113" s="258"/>
      <c r="C113" s="447">
        <f t="shared" si="32"/>
        <v>4</v>
      </c>
      <c r="D113" s="274"/>
      <c r="E113" s="325"/>
      <c r="F113" s="331"/>
      <c r="G113" s="274"/>
      <c r="H113" s="466"/>
      <c r="I113" s="467" t="s">
        <v>209</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25">
      <c r="A114" s="249"/>
      <c r="B114" s="258"/>
      <c r="C114" s="447">
        <f t="shared" ref="C114" si="58">INT($C$40)+2</f>
        <v>3</v>
      </c>
      <c r="D114" s="274"/>
      <c r="E114" s="325">
        <f t="shared" ref="E114" si="59">E111+1</f>
        <v>18</v>
      </c>
      <c r="F114" s="331"/>
      <c r="G114" s="274"/>
      <c r="H114" s="279" t="s">
        <v>903</v>
      </c>
      <c r="I114" s="295" t="s">
        <v>747</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25">
      <c r="A115" s="249"/>
      <c r="B115" s="258"/>
      <c r="C115" s="447">
        <f t="shared" si="32"/>
        <v>4</v>
      </c>
      <c r="D115" s="274"/>
      <c r="E115" s="325"/>
      <c r="F115" s="331"/>
      <c r="G115" s="274"/>
      <c r="H115" s="281"/>
      <c r="I115" s="295" t="s">
        <v>208</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25">
      <c r="A116" s="249"/>
      <c r="B116" s="258"/>
      <c r="C116" s="447">
        <f t="shared" si="32"/>
        <v>4</v>
      </c>
      <c r="D116" s="274"/>
      <c r="E116" s="325"/>
      <c r="F116" s="331"/>
      <c r="G116" s="274"/>
      <c r="H116" s="466"/>
      <c r="I116" s="467" t="s">
        <v>209</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25">
      <c r="A117" s="249"/>
      <c r="B117" s="258"/>
      <c r="C117" s="447">
        <f t="shared" ref="C117" si="60">INT($C$40)+2</f>
        <v>3</v>
      </c>
      <c r="D117" s="274"/>
      <c r="E117" s="325">
        <f>E114+1</f>
        <v>19</v>
      </c>
      <c r="F117" s="331"/>
      <c r="G117" s="274"/>
      <c r="H117" s="279" t="s">
        <v>904</v>
      </c>
      <c r="I117" s="295" t="s">
        <v>747</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25">
      <c r="A118" s="249"/>
      <c r="B118" s="258"/>
      <c r="C118" s="447">
        <f t="shared" si="32"/>
        <v>4</v>
      </c>
      <c r="D118" s="274"/>
      <c r="E118" s="325"/>
      <c r="F118" s="331"/>
      <c r="G118" s="274"/>
      <c r="H118" s="281"/>
      <c r="I118" s="295" t="s">
        <v>208</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25">
      <c r="A119" s="249"/>
      <c r="B119" s="258"/>
      <c r="C119" s="447">
        <f t="shared" si="32"/>
        <v>4</v>
      </c>
      <c r="D119" s="274"/>
      <c r="E119" s="325"/>
      <c r="F119" s="331"/>
      <c r="G119" s="274"/>
      <c r="H119" s="466"/>
      <c r="I119" s="467" t="s">
        <v>209</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25">
      <c r="A120" s="249"/>
      <c r="B120" s="258"/>
      <c r="C120" s="447">
        <f t="shared" ref="C120" si="61">INT($C$40)+2</f>
        <v>3</v>
      </c>
      <c r="D120" s="274"/>
      <c r="E120" s="325">
        <f t="shared" ref="E120" si="62">E117+1</f>
        <v>20</v>
      </c>
      <c r="F120" s="331"/>
      <c r="G120" s="274"/>
      <c r="H120" s="279" t="s">
        <v>905</v>
      </c>
      <c r="I120" s="295" t="s">
        <v>747</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25">
      <c r="A121" s="249"/>
      <c r="B121" s="258"/>
      <c r="C121" s="447">
        <f t="shared" si="32"/>
        <v>4</v>
      </c>
      <c r="D121" s="274"/>
      <c r="E121" s="325"/>
      <c r="F121" s="331"/>
      <c r="G121" s="274"/>
      <c r="H121" s="281"/>
      <c r="I121" s="295" t="s">
        <v>208</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25">
      <c r="A122" s="249"/>
      <c r="B122" s="258"/>
      <c r="C122" s="447">
        <f t="shared" si="32"/>
        <v>4</v>
      </c>
      <c r="D122" s="274"/>
      <c r="E122" s="325"/>
      <c r="F122" s="331"/>
      <c r="G122" s="274"/>
      <c r="H122" s="466"/>
      <c r="I122" s="467" t="s">
        <v>209</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0999999999999996" customHeight="1" outlineLevel="2" x14ac:dyDescent="0.2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430</v>
      </c>
      <c r="SK123" s="261"/>
      <c r="SL123" s="249"/>
      <c r="SM123" s="249"/>
      <c r="SN123" s="249"/>
    </row>
    <row r="124" spans="1:508" outlineLevel="1" x14ac:dyDescent="0.25">
      <c r="A124" s="249"/>
      <c r="B124" s="258"/>
      <c r="C124" s="447">
        <f>INT($C$40)+1</f>
        <v>2</v>
      </c>
      <c r="D124" s="274"/>
      <c r="E124" s="331"/>
      <c r="F124" s="331"/>
      <c r="G124" s="274"/>
      <c r="H124" s="334" t="s">
        <v>993</v>
      </c>
      <c r="I124" s="659" t="s">
        <v>995</v>
      </c>
      <c r="J124" s="658" t="s">
        <v>773</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25">
      <c r="A125" s="249"/>
      <c r="B125" s="258"/>
      <c r="C125" s="447">
        <f>INT($C$40)+1</f>
        <v>2</v>
      </c>
      <c r="D125" s="274"/>
      <c r="E125" s="331"/>
      <c r="F125" s="331"/>
      <c r="G125" s="274"/>
      <c r="H125" s="461" t="s">
        <v>422</v>
      </c>
      <c r="I125" s="461" t="s">
        <v>187</v>
      </c>
      <c r="J125" s="658" t="s">
        <v>832</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0999999999999996" customHeight="1" outlineLevel="3" x14ac:dyDescent="0.25">
      <c r="A126" s="249"/>
      <c r="B126" s="258"/>
      <c r="C126" s="447">
        <f>INT($C$40)+3.005</f>
        <v>4.0049999999999999</v>
      </c>
      <c r="D126" s="274" t="s">
        <v>426</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25">
      <c r="A127" s="249"/>
      <c r="B127" s="258"/>
      <c r="C127" s="447">
        <f>INT($C$40)+2</f>
        <v>3</v>
      </c>
      <c r="D127" s="274"/>
      <c r="E127" s="325">
        <v>0</v>
      </c>
      <c r="F127" s="331"/>
      <c r="G127" s="274"/>
      <c r="H127" s="279" t="s">
        <v>885</v>
      </c>
      <c r="I127" s="295" t="s">
        <v>747</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25">
      <c r="A128" s="249"/>
      <c r="B128" s="258"/>
      <c r="C128" s="447">
        <f>INT($C$40)+2</f>
        <v>3</v>
      </c>
      <c r="D128" s="274"/>
      <c r="E128" s="325">
        <f t="shared" ref="E128:E147" si="144">E127+1</f>
        <v>1</v>
      </c>
      <c r="F128" s="331"/>
      <c r="G128" s="274"/>
      <c r="H128" s="462" t="s">
        <v>888</v>
      </c>
      <c r="I128" s="463" t="s">
        <v>747</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25">
      <c r="A129" s="249"/>
      <c r="B129" s="258"/>
      <c r="C129" s="447">
        <f>INT($C$40)+2</f>
        <v>3</v>
      </c>
      <c r="D129" s="274"/>
      <c r="E129" s="325">
        <f t="shared" si="144"/>
        <v>2</v>
      </c>
      <c r="F129" s="331"/>
      <c r="G129" s="274"/>
      <c r="H129" s="279" t="s">
        <v>889</v>
      </c>
      <c r="I129" s="295" t="s">
        <v>747</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25">
      <c r="A130" s="249"/>
      <c r="B130" s="258"/>
      <c r="C130" s="447">
        <f>INT($C$40)+2</f>
        <v>3</v>
      </c>
      <c r="D130" s="274"/>
      <c r="E130" s="325">
        <f t="shared" si="144"/>
        <v>3</v>
      </c>
      <c r="F130" s="331"/>
      <c r="G130" s="274"/>
      <c r="H130" s="279" t="s">
        <v>890</v>
      </c>
      <c r="I130" s="295" t="s">
        <v>747</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25">
      <c r="A131" s="249"/>
      <c r="B131" s="258"/>
      <c r="C131" s="447">
        <f>INT($C$40)+2</f>
        <v>3</v>
      </c>
      <c r="D131" s="274"/>
      <c r="E131" s="325">
        <f t="shared" si="144"/>
        <v>4</v>
      </c>
      <c r="F131" s="331"/>
      <c r="G131" s="274"/>
      <c r="H131" s="279" t="s">
        <v>887</v>
      </c>
      <c r="I131" s="295" t="s">
        <v>747</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25">
      <c r="A132" s="249"/>
      <c r="B132" s="258"/>
      <c r="C132" s="447">
        <f t="shared" ref="C132" si="145">INT($C$40)+2</f>
        <v>3</v>
      </c>
      <c r="D132" s="274"/>
      <c r="E132" s="325">
        <f t="shared" si="144"/>
        <v>5</v>
      </c>
      <c r="F132" s="331"/>
      <c r="G132" s="274"/>
      <c r="H132" s="279" t="s">
        <v>891</v>
      </c>
      <c r="I132" s="295" t="s">
        <v>747</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25">
      <c r="A133" s="249"/>
      <c r="B133" s="258"/>
      <c r="C133" s="447">
        <f t="shared" ref="C133" si="146">INT($C$40)+2</f>
        <v>3</v>
      </c>
      <c r="D133" s="274"/>
      <c r="E133" s="325">
        <f t="shared" si="144"/>
        <v>6</v>
      </c>
      <c r="F133" s="331"/>
      <c r="G133" s="274"/>
      <c r="H133" s="279" t="s">
        <v>886</v>
      </c>
      <c r="I133" s="295" t="s">
        <v>747</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25">
      <c r="A134" s="249"/>
      <c r="B134" s="258"/>
      <c r="C134" s="447">
        <f>INT($C$40)+2</f>
        <v>3</v>
      </c>
      <c r="D134" s="274"/>
      <c r="E134" s="325">
        <f t="shared" si="144"/>
        <v>7</v>
      </c>
      <c r="F134" s="331"/>
      <c r="G134" s="274"/>
      <c r="H134" s="462" t="s">
        <v>892</v>
      </c>
      <c r="I134" s="463" t="s">
        <v>747</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25">
      <c r="A135" s="249"/>
      <c r="B135" s="258"/>
      <c r="C135" s="447">
        <f>INT($C$40)+2</f>
        <v>3</v>
      </c>
      <c r="D135" s="274"/>
      <c r="E135" s="325">
        <f t="shared" si="144"/>
        <v>8</v>
      </c>
      <c r="F135" s="331"/>
      <c r="G135" s="274"/>
      <c r="H135" s="279" t="s">
        <v>893</v>
      </c>
      <c r="I135" s="295" t="s">
        <v>747</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25">
      <c r="A136" s="249"/>
      <c r="B136" s="258"/>
      <c r="C136" s="447">
        <f>INT($C$40)+2</f>
        <v>3</v>
      </c>
      <c r="D136" s="274"/>
      <c r="E136" s="325">
        <f t="shared" si="144"/>
        <v>9</v>
      </c>
      <c r="F136" s="331"/>
      <c r="G136" s="274"/>
      <c r="H136" s="279" t="s">
        <v>894</v>
      </c>
      <c r="I136" s="295" t="s">
        <v>747</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25">
      <c r="A137" s="249"/>
      <c r="B137" s="258"/>
      <c r="C137" s="447">
        <f>INT($C$40)+2</f>
        <v>3</v>
      </c>
      <c r="D137" s="274"/>
      <c r="E137" s="325">
        <f t="shared" si="144"/>
        <v>10</v>
      </c>
      <c r="F137" s="331"/>
      <c r="G137" s="274"/>
      <c r="H137" s="279" t="s">
        <v>895</v>
      </c>
      <c r="I137" s="295" t="s">
        <v>747</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25">
      <c r="A138" s="249"/>
      <c r="B138" s="258"/>
      <c r="C138" s="447">
        <f t="shared" ref="C138" si="147">INT($C$40)+2</f>
        <v>3</v>
      </c>
      <c r="D138" s="274"/>
      <c r="E138" s="325">
        <f t="shared" si="144"/>
        <v>11</v>
      </c>
      <c r="F138" s="331"/>
      <c r="G138" s="274"/>
      <c r="H138" s="279" t="s">
        <v>896</v>
      </c>
      <c r="I138" s="295" t="s">
        <v>747</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25">
      <c r="A139" s="249"/>
      <c r="B139" s="258"/>
      <c r="C139" s="447">
        <f t="shared" ref="C139" si="148">INT($C$40)+2</f>
        <v>3</v>
      </c>
      <c r="D139" s="274"/>
      <c r="E139" s="325">
        <f t="shared" si="144"/>
        <v>12</v>
      </c>
      <c r="F139" s="331"/>
      <c r="G139" s="274"/>
      <c r="H139" s="279" t="s">
        <v>897</v>
      </c>
      <c r="I139" s="295" t="s">
        <v>747</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25">
      <c r="A140" s="249"/>
      <c r="B140" s="258"/>
      <c r="C140" s="447">
        <f>INT($C$40)+2</f>
        <v>3</v>
      </c>
      <c r="D140" s="274"/>
      <c r="E140" s="325">
        <f t="shared" si="144"/>
        <v>13</v>
      </c>
      <c r="F140" s="331"/>
      <c r="G140" s="274"/>
      <c r="H140" s="462" t="s">
        <v>898</v>
      </c>
      <c r="I140" s="463" t="s">
        <v>747</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25">
      <c r="A141" s="249"/>
      <c r="B141" s="258"/>
      <c r="C141" s="447">
        <f>INT($C$40)+2</f>
        <v>3</v>
      </c>
      <c r="D141" s="274"/>
      <c r="E141" s="325">
        <f t="shared" si="144"/>
        <v>14</v>
      </c>
      <c r="F141" s="331"/>
      <c r="G141" s="274"/>
      <c r="H141" s="279" t="s">
        <v>899</v>
      </c>
      <c r="I141" s="295" t="s">
        <v>747</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25">
      <c r="A142" s="249"/>
      <c r="B142" s="258"/>
      <c r="C142" s="447">
        <f>INT($C$40)+2</f>
        <v>3</v>
      </c>
      <c r="D142" s="274"/>
      <c r="E142" s="325">
        <f t="shared" si="144"/>
        <v>15</v>
      </c>
      <c r="F142" s="331"/>
      <c r="G142" s="274"/>
      <c r="H142" s="279" t="s">
        <v>900</v>
      </c>
      <c r="I142" s="295" t="s">
        <v>747</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25">
      <c r="A143" s="249"/>
      <c r="B143" s="258"/>
      <c r="C143" s="447">
        <f>INT($C$40)+2</f>
        <v>3</v>
      </c>
      <c r="D143" s="274"/>
      <c r="E143" s="325">
        <f t="shared" si="144"/>
        <v>16</v>
      </c>
      <c r="F143" s="331"/>
      <c r="G143" s="274"/>
      <c r="H143" s="279" t="s">
        <v>901</v>
      </c>
      <c r="I143" s="295" t="s">
        <v>747</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25">
      <c r="A144" s="249"/>
      <c r="B144" s="258"/>
      <c r="C144" s="447">
        <f t="shared" ref="C144" si="149">INT($C$40)+2</f>
        <v>3</v>
      </c>
      <c r="D144" s="274"/>
      <c r="E144" s="325">
        <f t="shared" si="144"/>
        <v>17</v>
      </c>
      <c r="F144" s="331"/>
      <c r="G144" s="274"/>
      <c r="H144" s="279" t="s">
        <v>902</v>
      </c>
      <c r="I144" s="295" t="s">
        <v>747</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25">
      <c r="A145" s="249"/>
      <c r="B145" s="258"/>
      <c r="C145" s="447">
        <f t="shared" ref="C145" si="150">INT($C$40)+2</f>
        <v>3</v>
      </c>
      <c r="D145" s="274"/>
      <c r="E145" s="325">
        <f t="shared" si="144"/>
        <v>18</v>
      </c>
      <c r="F145" s="331"/>
      <c r="G145" s="274"/>
      <c r="H145" s="279" t="s">
        <v>903</v>
      </c>
      <c r="I145" s="295" t="s">
        <v>747</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25">
      <c r="A146" s="249"/>
      <c r="B146" s="258"/>
      <c r="C146" s="447">
        <f t="shared" ref="C146" si="151">INT($C$40)+2</f>
        <v>3</v>
      </c>
      <c r="D146" s="274"/>
      <c r="E146" s="325">
        <f t="shared" si="144"/>
        <v>19</v>
      </c>
      <c r="F146" s="331"/>
      <c r="G146" s="274"/>
      <c r="H146" s="279" t="s">
        <v>904</v>
      </c>
      <c r="I146" s="295" t="s">
        <v>747</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25">
      <c r="A147" s="249"/>
      <c r="B147" s="258"/>
      <c r="C147" s="447">
        <f t="shared" ref="C147" si="152">INT($C$40)+2</f>
        <v>3</v>
      </c>
      <c r="D147" s="274"/>
      <c r="E147" s="325">
        <f t="shared" si="144"/>
        <v>20</v>
      </c>
      <c r="F147" s="331"/>
      <c r="G147" s="274"/>
      <c r="H147" s="279" t="s">
        <v>905</v>
      </c>
      <c r="I147" s="295" t="s">
        <v>747</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0999999999999996" customHeight="1" outlineLevel="2" x14ac:dyDescent="0.2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430</v>
      </c>
      <c r="SK148" s="261"/>
      <c r="SL148" s="249"/>
      <c r="SM148" s="249"/>
      <c r="SN148" s="249"/>
    </row>
    <row r="149" spans="1:508" outlineLevel="1" x14ac:dyDescent="0.25">
      <c r="A149" s="249"/>
      <c r="B149" s="258"/>
      <c r="C149" s="447">
        <f>INT($C$40)+1</f>
        <v>2</v>
      </c>
      <c r="D149" s="274"/>
      <c r="E149" s="331"/>
      <c r="F149" s="331"/>
      <c r="G149" s="274"/>
      <c r="H149" s="334" t="s">
        <v>749</v>
      </c>
      <c r="I149" s="292"/>
      <c r="J149" s="292" t="s">
        <v>758</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25">
      <c r="A150" s="249"/>
      <c r="B150" s="258"/>
      <c r="C150" s="447">
        <f>INT($C$40)+1</f>
        <v>2</v>
      </c>
      <c r="D150" s="274"/>
      <c r="E150" s="331"/>
      <c r="F150" s="331"/>
      <c r="G150" s="274"/>
      <c r="H150" s="461" t="s">
        <v>608</v>
      </c>
      <c r="I150" s="461" t="s">
        <v>750</v>
      </c>
      <c r="J150" s="264" t="s">
        <v>832</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0999999999999996" customHeight="1" outlineLevel="3" x14ac:dyDescent="0.25">
      <c r="A151" s="249"/>
      <c r="B151" s="258"/>
      <c r="C151" s="447">
        <f>INT($C$40)+3.005</f>
        <v>4.0049999999999999</v>
      </c>
      <c r="D151" s="274" t="s">
        <v>426</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25">
      <c r="A152" s="249"/>
      <c r="B152" s="258"/>
      <c r="C152" s="447">
        <f>INT($C$40)+2</f>
        <v>3</v>
      </c>
      <c r="D152" s="274"/>
      <c r="E152" s="325">
        <v>0</v>
      </c>
      <c r="F152" s="331"/>
      <c r="G152" s="274"/>
      <c r="H152" s="566"/>
      <c r="I152" s="586" t="s">
        <v>932</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25">
      <c r="A153" s="249"/>
      <c r="B153" s="258"/>
      <c r="C153" s="447">
        <f>INT($C$40)+2</f>
        <v>3</v>
      </c>
      <c r="D153" s="274"/>
      <c r="E153" s="325">
        <f>E152+1</f>
        <v>1</v>
      </c>
      <c r="F153" s="331"/>
      <c r="G153" s="274"/>
      <c r="H153" s="567" t="str">
        <f>Sheep!$H$251&amp;" Merino BBB"</f>
        <v>Aut Merino BBB</v>
      </c>
      <c r="I153" s="567" t="s">
        <v>923</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25">
      <c r="A154" s="249"/>
      <c r="B154" s="258"/>
      <c r="C154" s="447">
        <f>INT($C$40)+3</f>
        <v>4</v>
      </c>
      <c r="D154" s="274"/>
      <c r="E154" s="325">
        <f t="shared" ref="E154:E217" si="154">E153+1</f>
        <v>2</v>
      </c>
      <c r="F154" s="331"/>
      <c r="G154" s="274"/>
      <c r="H154" s="569"/>
      <c r="I154" s="587" t="s">
        <v>924</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25">
      <c r="A155" s="249"/>
      <c r="B155" s="258"/>
      <c r="C155" s="447">
        <f>INT($C$40)+3</f>
        <v>4</v>
      </c>
      <c r="D155" s="274"/>
      <c r="E155" s="325">
        <f t="shared" si="154"/>
        <v>3</v>
      </c>
      <c r="F155" s="331"/>
      <c r="G155" s="274"/>
      <c r="H155" s="569"/>
      <c r="I155" s="584" t="s">
        <v>926</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25">
      <c r="A156" s="249"/>
      <c r="B156" s="258"/>
      <c r="C156" s="447">
        <f>INT($C$40)+3</f>
        <v>4</v>
      </c>
      <c r="D156" s="274"/>
      <c r="E156" s="325">
        <f t="shared" si="154"/>
        <v>4</v>
      </c>
      <c r="F156" s="331"/>
      <c r="G156" s="274"/>
      <c r="H156" s="569"/>
      <c r="I156" s="587" t="s">
        <v>925</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25">
      <c r="A157" s="249"/>
      <c r="B157" s="258"/>
      <c r="C157" s="447">
        <f t="shared" ref="C157:C160" si="155">INT($C$40)+3</f>
        <v>4</v>
      </c>
      <c r="D157" s="274"/>
      <c r="E157" s="325">
        <f t="shared" si="154"/>
        <v>5</v>
      </c>
      <c r="F157" s="331"/>
      <c r="G157" s="274"/>
      <c r="H157" s="569"/>
      <c r="I157" s="584" t="s">
        <v>927</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25">
      <c r="A158" s="249"/>
      <c r="B158" s="258"/>
      <c r="C158" s="447">
        <f t="shared" si="155"/>
        <v>4</v>
      </c>
      <c r="D158" s="274"/>
      <c r="E158" s="325">
        <f t="shared" si="154"/>
        <v>6</v>
      </c>
      <c r="F158" s="331"/>
      <c r="G158" s="274"/>
      <c r="H158" s="569"/>
      <c r="I158" s="584" t="s">
        <v>930</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25">
      <c r="A159" s="249"/>
      <c r="B159" s="258"/>
      <c r="C159" s="447">
        <f t="shared" si="155"/>
        <v>4</v>
      </c>
      <c r="D159" s="274"/>
      <c r="E159" s="325">
        <f t="shared" si="154"/>
        <v>7</v>
      </c>
      <c r="F159" s="331"/>
      <c r="G159" s="274"/>
      <c r="H159" s="569"/>
      <c r="I159" s="587" t="s">
        <v>931</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25">
      <c r="A160" s="249"/>
      <c r="B160" s="258"/>
      <c r="C160" s="447">
        <f t="shared" si="155"/>
        <v>4</v>
      </c>
      <c r="D160" s="274"/>
      <c r="E160" s="325">
        <f t="shared" si="154"/>
        <v>8</v>
      </c>
      <c r="F160" s="331"/>
      <c r="G160" s="274"/>
      <c r="H160" s="569"/>
      <c r="I160" s="584" t="s">
        <v>927</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25">
      <c r="A161" s="249"/>
      <c r="B161" s="258"/>
      <c r="C161" s="447">
        <f>INT($C$40)+3</f>
        <v>4</v>
      </c>
      <c r="D161" s="274"/>
      <c r="E161" s="325">
        <f t="shared" si="154"/>
        <v>9</v>
      </c>
      <c r="F161" s="331"/>
      <c r="G161" s="274"/>
      <c r="H161" s="569"/>
      <c r="I161" s="584" t="s">
        <v>928</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25">
      <c r="A162" s="249"/>
      <c r="B162" s="258"/>
      <c r="C162" s="447">
        <f>INT($C$40)+3</f>
        <v>4</v>
      </c>
      <c r="D162" s="274"/>
      <c r="E162" s="325">
        <f t="shared" si="154"/>
        <v>10</v>
      </c>
      <c r="F162" s="331"/>
      <c r="G162" s="274"/>
      <c r="H162" s="569"/>
      <c r="I162" s="584" t="s">
        <v>929</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25">
      <c r="A163" s="249"/>
      <c r="B163" s="258"/>
      <c r="C163" s="447">
        <f t="shared" ref="C163" si="157">INT($C$40)+3</f>
        <v>4</v>
      </c>
      <c r="D163" s="274"/>
      <c r="E163" s="325">
        <f t="shared" si="154"/>
        <v>11</v>
      </c>
      <c r="F163" s="331"/>
      <c r="G163" s="274"/>
      <c r="H163" s="569"/>
      <c r="I163" s="587" t="s">
        <v>935</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25">
      <c r="A164" s="249"/>
      <c r="B164" s="258"/>
      <c r="C164" s="447">
        <f>INT($C$40)+3</f>
        <v>4</v>
      </c>
      <c r="D164" s="274"/>
      <c r="E164" s="325">
        <f t="shared" si="154"/>
        <v>12</v>
      </c>
      <c r="F164" s="331"/>
      <c r="G164" s="274"/>
      <c r="H164" s="569"/>
      <c r="I164" s="584" t="s">
        <v>927</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25">
      <c r="A165" s="249"/>
      <c r="B165" s="258"/>
      <c r="C165" s="447">
        <f>INT($C$40)+3</f>
        <v>4</v>
      </c>
      <c r="D165" s="274"/>
      <c r="E165" s="325">
        <f t="shared" si="154"/>
        <v>13</v>
      </c>
      <c r="F165" s="331"/>
      <c r="G165" s="274"/>
      <c r="H165" s="569"/>
      <c r="I165" s="584" t="s">
        <v>928</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25">
      <c r="A166" s="249"/>
      <c r="B166" s="258"/>
      <c r="C166" s="447">
        <f>INT($C$40)+3</f>
        <v>4</v>
      </c>
      <c r="D166" s="274"/>
      <c r="E166" s="325">
        <f t="shared" si="154"/>
        <v>14</v>
      </c>
      <c r="F166" s="331"/>
      <c r="G166" s="274"/>
      <c r="H166" s="571"/>
      <c r="I166" s="585" t="s">
        <v>929</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25">
      <c r="A167" s="249"/>
      <c r="B167" s="258"/>
      <c r="C167" s="447">
        <f>INT($C$40)+2</f>
        <v>3</v>
      </c>
      <c r="D167" s="274"/>
      <c r="E167" s="325">
        <f t="shared" si="154"/>
        <v>15</v>
      </c>
      <c r="F167" s="331"/>
      <c r="G167" s="274"/>
      <c r="H167" s="567"/>
      <c r="I167" s="567" t="s">
        <v>618</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25">
      <c r="A168" s="249"/>
      <c r="B168" s="258"/>
      <c r="C168" s="447">
        <f>INT($C$40)+3</f>
        <v>4</v>
      </c>
      <c r="D168" s="274"/>
      <c r="E168" s="325">
        <f t="shared" si="154"/>
        <v>16</v>
      </c>
      <c r="F168" s="331"/>
      <c r="G168" s="274"/>
      <c r="H168" s="569"/>
      <c r="I168" s="569" t="s">
        <v>619</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25">
      <c r="A169" s="249"/>
      <c r="B169" s="258"/>
      <c r="C169" s="447">
        <f>INT($C$40)+3</f>
        <v>4</v>
      </c>
      <c r="D169" s="274"/>
      <c r="E169" s="325">
        <f t="shared" si="154"/>
        <v>17</v>
      </c>
      <c r="F169" s="331"/>
      <c r="G169" s="274"/>
      <c r="H169" s="569"/>
      <c r="I169" s="569" t="s">
        <v>620</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25">
      <c r="A170" s="249"/>
      <c r="B170" s="258"/>
      <c r="C170" s="447">
        <f>INT($C$40)+3</f>
        <v>4</v>
      </c>
      <c r="D170" s="274"/>
      <c r="E170" s="325">
        <f t="shared" si="154"/>
        <v>18</v>
      </c>
      <c r="F170" s="331"/>
      <c r="G170" s="274"/>
      <c r="H170" s="573"/>
      <c r="I170" s="573" t="s">
        <v>751</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25">
      <c r="A171" s="249"/>
      <c r="B171" s="258"/>
      <c r="C171" s="447">
        <f>INT($C$40)+2</f>
        <v>3</v>
      </c>
      <c r="D171" s="274"/>
      <c r="E171" s="325">
        <f t="shared" si="154"/>
        <v>19</v>
      </c>
      <c r="F171" s="331"/>
      <c r="G171" s="274"/>
      <c r="H171" s="575"/>
      <c r="I171" s="575" t="s">
        <v>752</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25">
      <c r="A172" s="249"/>
      <c r="B172" s="258"/>
      <c r="C172" s="447">
        <f>INT($C$40)+2</f>
        <v>3</v>
      </c>
      <c r="D172" s="274"/>
      <c r="E172" s="325">
        <f t="shared" si="154"/>
        <v>20</v>
      </c>
      <c r="F172" s="331"/>
      <c r="G172" s="274"/>
      <c r="H172" s="465"/>
      <c r="I172" s="465" t="s">
        <v>753</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25">
      <c r="A173" s="249"/>
      <c r="B173" s="258"/>
      <c r="C173" s="447">
        <f t="shared" ref="C173:C221" si="158">INT($C$40)+3</f>
        <v>4</v>
      </c>
      <c r="D173" s="274"/>
      <c r="E173" s="325">
        <f t="shared" si="154"/>
        <v>21</v>
      </c>
      <c r="F173" s="331"/>
      <c r="G173" s="274"/>
      <c r="H173" s="514"/>
      <c r="I173" s="514" t="s">
        <v>754</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25">
      <c r="A174" s="249"/>
      <c r="B174" s="258"/>
      <c r="C174" s="447">
        <f>INT($C$40)+2</f>
        <v>3</v>
      </c>
      <c r="D174" s="274"/>
      <c r="E174" s="325">
        <f t="shared" si="154"/>
        <v>22</v>
      </c>
      <c r="F174" s="331"/>
      <c r="G174" s="274"/>
      <c r="H174" s="515"/>
      <c r="I174" s="515" t="s">
        <v>755</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25">
      <c r="A175" s="249"/>
      <c r="B175" s="258"/>
      <c r="C175" s="447">
        <f>INT($C$40)+3</f>
        <v>4</v>
      </c>
      <c r="D175" s="274"/>
      <c r="E175" s="325">
        <f t="shared" si="154"/>
        <v>23</v>
      </c>
      <c r="F175" s="331"/>
      <c r="G175" s="274"/>
      <c r="H175" s="347"/>
      <c r="I175" s="347" t="s">
        <v>756</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25">
      <c r="A176" s="249"/>
      <c r="B176" s="258"/>
      <c r="C176" s="447">
        <f>INT($C$40)+2</f>
        <v>3</v>
      </c>
      <c r="D176" s="274"/>
      <c r="E176" s="325">
        <f t="shared" si="154"/>
        <v>24</v>
      </c>
      <c r="F176" s="331"/>
      <c r="G176" s="274"/>
      <c r="H176" s="575"/>
      <c r="I176" s="575" t="s">
        <v>757</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25">
      <c r="A177" s="249"/>
      <c r="B177" s="258"/>
      <c r="C177" s="447">
        <f>INT($C$40)+2</f>
        <v>3</v>
      </c>
      <c r="D177" s="274"/>
      <c r="E177" s="325">
        <f t="shared" si="154"/>
        <v>25</v>
      </c>
      <c r="F177" s="331"/>
      <c r="G177" s="274"/>
      <c r="H177" s="567" t="str">
        <f>Sheep!$H$252&amp;" Merino BBB"</f>
        <v>Win Merino BBB</v>
      </c>
      <c r="I177" s="567" t="s">
        <v>923</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25">
      <c r="A178" s="249"/>
      <c r="B178" s="258"/>
      <c r="C178" s="447">
        <f>INT($C$40)+3</f>
        <v>4</v>
      </c>
      <c r="D178" s="274"/>
      <c r="E178" s="325">
        <f t="shared" si="154"/>
        <v>26</v>
      </c>
      <c r="F178" s="331"/>
      <c r="G178" s="274"/>
      <c r="H178" s="569"/>
      <c r="I178" s="587" t="s">
        <v>924</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25">
      <c r="A179" s="249"/>
      <c r="B179" s="258"/>
      <c r="C179" s="447">
        <f>INT($C$40)+3</f>
        <v>4</v>
      </c>
      <c r="D179" s="274"/>
      <c r="E179" s="325">
        <f t="shared" si="154"/>
        <v>27</v>
      </c>
      <c r="F179" s="331"/>
      <c r="G179" s="274"/>
      <c r="H179" s="569"/>
      <c r="I179" s="584" t="s">
        <v>926</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25">
      <c r="A180" s="249"/>
      <c r="B180" s="258"/>
      <c r="C180" s="447">
        <f t="shared" ref="C180:C183" si="160">INT($C$40)+3</f>
        <v>4</v>
      </c>
      <c r="D180" s="274"/>
      <c r="E180" s="325">
        <f t="shared" si="154"/>
        <v>28</v>
      </c>
      <c r="F180" s="331"/>
      <c r="G180" s="274"/>
      <c r="H180" s="569"/>
      <c r="I180" s="587" t="s">
        <v>925</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25">
      <c r="A181" s="249"/>
      <c r="B181" s="258"/>
      <c r="C181" s="447">
        <f t="shared" si="160"/>
        <v>4</v>
      </c>
      <c r="D181" s="274"/>
      <c r="E181" s="325">
        <f t="shared" si="154"/>
        <v>29</v>
      </c>
      <c r="F181" s="331"/>
      <c r="G181" s="274"/>
      <c r="H181" s="569"/>
      <c r="I181" s="584" t="s">
        <v>927</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25">
      <c r="A182" s="249"/>
      <c r="B182" s="258"/>
      <c r="C182" s="447">
        <f t="shared" si="160"/>
        <v>4</v>
      </c>
      <c r="D182" s="274"/>
      <c r="E182" s="325">
        <f t="shared" si="154"/>
        <v>30</v>
      </c>
      <c r="F182" s="331"/>
      <c r="G182" s="274"/>
      <c r="H182" s="569"/>
      <c r="I182" s="584" t="s">
        <v>930</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25">
      <c r="A183" s="249"/>
      <c r="B183" s="258"/>
      <c r="C183" s="447">
        <f t="shared" si="160"/>
        <v>4</v>
      </c>
      <c r="D183" s="274"/>
      <c r="E183" s="325">
        <f t="shared" si="154"/>
        <v>31</v>
      </c>
      <c r="F183" s="331"/>
      <c r="G183" s="274"/>
      <c r="H183" s="569"/>
      <c r="I183" s="587" t="s">
        <v>931</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25">
      <c r="A184" s="249"/>
      <c r="B184" s="258"/>
      <c r="C184" s="447">
        <f>INT($C$40)+3</f>
        <v>4</v>
      </c>
      <c r="D184" s="274"/>
      <c r="E184" s="325">
        <f t="shared" si="154"/>
        <v>32</v>
      </c>
      <c r="F184" s="331"/>
      <c r="G184" s="274"/>
      <c r="H184" s="569"/>
      <c r="I184" s="584" t="s">
        <v>927</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25">
      <c r="A185" s="249"/>
      <c r="B185" s="258"/>
      <c r="C185" s="447">
        <f>INT($C$40)+3</f>
        <v>4</v>
      </c>
      <c r="D185" s="274"/>
      <c r="E185" s="325">
        <f t="shared" si="154"/>
        <v>33</v>
      </c>
      <c r="F185" s="331"/>
      <c r="G185" s="274"/>
      <c r="H185" s="569"/>
      <c r="I185" s="584" t="s">
        <v>928</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25">
      <c r="A186" s="249"/>
      <c r="B186" s="258"/>
      <c r="C186" s="447">
        <f>INT($C$40)+3</f>
        <v>4</v>
      </c>
      <c r="D186" s="274"/>
      <c r="E186" s="325">
        <f t="shared" si="154"/>
        <v>34</v>
      </c>
      <c r="F186" s="331"/>
      <c r="G186" s="274"/>
      <c r="H186" s="569"/>
      <c r="I186" s="584" t="s">
        <v>929</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25">
      <c r="A187" s="249"/>
      <c r="B187" s="258"/>
      <c r="C187" s="447">
        <f t="shared" ref="C187" si="162">INT($C$40)+3</f>
        <v>4</v>
      </c>
      <c r="D187" s="274"/>
      <c r="E187" s="325">
        <f t="shared" si="154"/>
        <v>35</v>
      </c>
      <c r="F187" s="331"/>
      <c r="G187" s="274"/>
      <c r="H187" s="569"/>
      <c r="I187" s="587" t="s">
        <v>935</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25">
      <c r="A188" s="249"/>
      <c r="B188" s="258"/>
      <c r="C188" s="447">
        <f>INT($C$40)+3</f>
        <v>4</v>
      </c>
      <c r="D188" s="274"/>
      <c r="E188" s="325">
        <f t="shared" si="154"/>
        <v>36</v>
      </c>
      <c r="F188" s="331"/>
      <c r="G188" s="274"/>
      <c r="H188" s="569"/>
      <c r="I188" s="584" t="s">
        <v>927</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25">
      <c r="A189" s="249"/>
      <c r="B189" s="258"/>
      <c r="C189" s="447">
        <f>INT($C$40)+3</f>
        <v>4</v>
      </c>
      <c r="D189" s="274"/>
      <c r="E189" s="325">
        <f t="shared" si="154"/>
        <v>37</v>
      </c>
      <c r="F189" s="331"/>
      <c r="G189" s="274"/>
      <c r="H189" s="569"/>
      <c r="I189" s="584" t="s">
        <v>928</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25">
      <c r="A190" s="249"/>
      <c r="B190" s="258"/>
      <c r="C190" s="447">
        <f>INT($C$40)+3</f>
        <v>4</v>
      </c>
      <c r="D190" s="274"/>
      <c r="E190" s="325">
        <f t="shared" si="154"/>
        <v>38</v>
      </c>
      <c r="F190" s="331"/>
      <c r="G190" s="274"/>
      <c r="H190" s="571"/>
      <c r="I190" s="585" t="s">
        <v>929</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25">
      <c r="A191" s="249"/>
      <c r="B191" s="258"/>
      <c r="C191" s="447">
        <f>INT($C$40)+2</f>
        <v>3</v>
      </c>
      <c r="D191" s="274"/>
      <c r="E191" s="325">
        <f t="shared" si="154"/>
        <v>39</v>
      </c>
      <c r="F191" s="331"/>
      <c r="G191" s="274"/>
      <c r="H191" s="567"/>
      <c r="I191" s="567" t="s">
        <v>618</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25">
      <c r="A192" s="249"/>
      <c r="B192" s="258"/>
      <c r="C192" s="447">
        <f t="shared" si="158"/>
        <v>4</v>
      </c>
      <c r="D192" s="274"/>
      <c r="E192" s="325">
        <f t="shared" si="154"/>
        <v>40</v>
      </c>
      <c r="F192" s="331"/>
      <c r="G192" s="274"/>
      <c r="H192" s="569"/>
      <c r="I192" s="569" t="s">
        <v>619</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25">
      <c r="A193" s="249"/>
      <c r="B193" s="258"/>
      <c r="C193" s="447">
        <f t="shared" si="158"/>
        <v>4</v>
      </c>
      <c r="D193" s="274"/>
      <c r="E193" s="325">
        <f t="shared" si="154"/>
        <v>41</v>
      </c>
      <c r="F193" s="331"/>
      <c r="G193" s="274"/>
      <c r="H193" s="569"/>
      <c r="I193" s="569" t="s">
        <v>620</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25">
      <c r="A194" s="249"/>
      <c r="B194" s="258"/>
      <c r="C194" s="447">
        <f t="shared" si="158"/>
        <v>4</v>
      </c>
      <c r="D194" s="274"/>
      <c r="E194" s="325">
        <f t="shared" si="154"/>
        <v>42</v>
      </c>
      <c r="F194" s="331"/>
      <c r="G194" s="274"/>
      <c r="H194" s="573"/>
      <c r="I194" s="573" t="s">
        <v>751</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25">
      <c r="A195" s="249"/>
      <c r="B195" s="258"/>
      <c r="C195" s="447">
        <f>INT($C$40)+3</f>
        <v>4</v>
      </c>
      <c r="D195" s="274"/>
      <c r="E195" s="325">
        <f t="shared" si="154"/>
        <v>43</v>
      </c>
      <c r="F195" s="331"/>
      <c r="G195" s="274"/>
      <c r="H195" s="575"/>
      <c r="I195" s="575" t="s">
        <v>752</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25">
      <c r="A196" s="249"/>
      <c r="B196" s="258"/>
      <c r="C196" s="447">
        <f>INT($C$40)+2</f>
        <v>3</v>
      </c>
      <c r="D196" s="274"/>
      <c r="E196" s="325">
        <f t="shared" si="154"/>
        <v>44</v>
      </c>
      <c r="F196" s="331"/>
      <c r="G196" s="274"/>
      <c r="H196" s="465"/>
      <c r="I196" s="465" t="s">
        <v>753</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25">
      <c r="A197" s="249"/>
      <c r="B197" s="258"/>
      <c r="C197" s="447">
        <f t="shared" si="158"/>
        <v>4</v>
      </c>
      <c r="D197" s="274"/>
      <c r="E197" s="325">
        <f t="shared" si="154"/>
        <v>45</v>
      </c>
      <c r="F197" s="331"/>
      <c r="G197" s="274"/>
      <c r="H197" s="514"/>
      <c r="I197" s="514" t="s">
        <v>754</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25">
      <c r="A198" s="249"/>
      <c r="B198" s="258"/>
      <c r="C198" s="447">
        <f>INT($C$40)+2</f>
        <v>3</v>
      </c>
      <c r="D198" s="274"/>
      <c r="E198" s="325">
        <f t="shared" si="154"/>
        <v>46</v>
      </c>
      <c r="F198" s="331"/>
      <c r="G198" s="274"/>
      <c r="H198" s="515"/>
      <c r="I198" s="515" t="s">
        <v>755</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25">
      <c r="A199" s="249"/>
      <c r="B199" s="258"/>
      <c r="C199" s="447">
        <f>INT($C$40)+3</f>
        <v>4</v>
      </c>
      <c r="D199" s="274"/>
      <c r="E199" s="325">
        <f t="shared" si="154"/>
        <v>47</v>
      </c>
      <c r="F199" s="331"/>
      <c r="G199" s="274"/>
      <c r="H199" s="347"/>
      <c r="I199" s="347" t="s">
        <v>756</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25">
      <c r="A200" s="249"/>
      <c r="B200" s="258"/>
      <c r="C200" s="447">
        <f>INT($C$40)+3</f>
        <v>4</v>
      </c>
      <c r="D200" s="274"/>
      <c r="E200" s="325">
        <f t="shared" si="154"/>
        <v>48</v>
      </c>
      <c r="F200" s="331"/>
      <c r="G200" s="274"/>
      <c r="H200" s="575"/>
      <c r="I200" s="575" t="s">
        <v>757</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25">
      <c r="A201" s="249"/>
      <c r="B201" s="258"/>
      <c r="C201" s="447">
        <f>INT($C$40)+2</f>
        <v>3</v>
      </c>
      <c r="D201" s="274"/>
      <c r="E201" s="325">
        <f t="shared" si="154"/>
        <v>49</v>
      </c>
      <c r="F201" s="331"/>
      <c r="G201" s="274"/>
      <c r="H201" s="567" t="str">
        <f>Sheep!$H$253&amp;" Merino BBB"</f>
        <v>Spr Merino BBB</v>
      </c>
      <c r="I201" s="567" t="s">
        <v>923</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25">
      <c r="A202" s="249"/>
      <c r="B202" s="258"/>
      <c r="C202" s="447">
        <f>INT($C$40)+3</f>
        <v>4</v>
      </c>
      <c r="D202" s="274"/>
      <c r="E202" s="325">
        <f t="shared" si="154"/>
        <v>50</v>
      </c>
      <c r="F202" s="331"/>
      <c r="G202" s="274"/>
      <c r="H202" s="569"/>
      <c r="I202" s="587" t="s">
        <v>924</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25">
      <c r="A203" s="249"/>
      <c r="B203" s="258"/>
      <c r="C203" s="447">
        <f>INT($C$40)+3</f>
        <v>4</v>
      </c>
      <c r="D203" s="274"/>
      <c r="E203" s="325">
        <f t="shared" si="154"/>
        <v>51</v>
      </c>
      <c r="F203" s="331"/>
      <c r="G203" s="274"/>
      <c r="H203" s="569"/>
      <c r="I203" s="584" t="s">
        <v>926</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25">
      <c r="A204" s="249"/>
      <c r="B204" s="258"/>
      <c r="C204" s="447">
        <f t="shared" ref="C204:C207" si="163">INT($C$40)+3</f>
        <v>4</v>
      </c>
      <c r="D204" s="274"/>
      <c r="E204" s="325">
        <f t="shared" si="154"/>
        <v>52</v>
      </c>
      <c r="F204" s="331"/>
      <c r="G204" s="274"/>
      <c r="H204" s="569"/>
      <c r="I204" s="587" t="s">
        <v>925</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25">
      <c r="A205" s="249"/>
      <c r="B205" s="258"/>
      <c r="C205" s="447">
        <f t="shared" si="163"/>
        <v>4</v>
      </c>
      <c r="D205" s="274"/>
      <c r="E205" s="325">
        <f t="shared" si="154"/>
        <v>53</v>
      </c>
      <c r="F205" s="331"/>
      <c r="G205" s="274"/>
      <c r="H205" s="569"/>
      <c r="I205" s="584" t="s">
        <v>927</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25">
      <c r="A206" s="249"/>
      <c r="B206" s="258"/>
      <c r="C206" s="447">
        <f t="shared" si="163"/>
        <v>4</v>
      </c>
      <c r="D206" s="274"/>
      <c r="E206" s="325">
        <f t="shared" si="154"/>
        <v>54</v>
      </c>
      <c r="F206" s="331"/>
      <c r="G206" s="274"/>
      <c r="H206" s="569"/>
      <c r="I206" s="584" t="s">
        <v>930</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25">
      <c r="A207" s="249"/>
      <c r="B207" s="258"/>
      <c r="C207" s="447">
        <f t="shared" si="163"/>
        <v>4</v>
      </c>
      <c r="D207" s="274"/>
      <c r="E207" s="325">
        <f t="shared" si="154"/>
        <v>55</v>
      </c>
      <c r="F207" s="331"/>
      <c r="G207" s="274"/>
      <c r="H207" s="569"/>
      <c r="I207" s="587" t="s">
        <v>931</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25">
      <c r="A208" s="249"/>
      <c r="B208" s="258"/>
      <c r="C208" s="447">
        <f>INT($C$40)+3</f>
        <v>4</v>
      </c>
      <c r="D208" s="274"/>
      <c r="E208" s="325">
        <f t="shared" si="154"/>
        <v>56</v>
      </c>
      <c r="F208" s="331"/>
      <c r="G208" s="274"/>
      <c r="H208" s="569"/>
      <c r="I208" s="584" t="s">
        <v>927</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25">
      <c r="A209" s="249"/>
      <c r="B209" s="258"/>
      <c r="C209" s="447">
        <f>INT($C$40)+3</f>
        <v>4</v>
      </c>
      <c r="D209" s="274"/>
      <c r="E209" s="325">
        <f t="shared" si="154"/>
        <v>57</v>
      </c>
      <c r="F209" s="331"/>
      <c r="G209" s="274"/>
      <c r="H209" s="569"/>
      <c r="I209" s="584" t="s">
        <v>928</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25">
      <c r="A210" s="249"/>
      <c r="B210" s="258"/>
      <c r="C210" s="447">
        <f>INT($C$40)+3</f>
        <v>4</v>
      </c>
      <c r="D210" s="274"/>
      <c r="E210" s="325">
        <f t="shared" si="154"/>
        <v>58</v>
      </c>
      <c r="F210" s="331"/>
      <c r="G210" s="274"/>
      <c r="H210" s="569"/>
      <c r="I210" s="584" t="s">
        <v>929</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25">
      <c r="A211" s="249"/>
      <c r="B211" s="258"/>
      <c r="C211" s="447">
        <f t="shared" ref="C211" si="164">INT($C$40)+3</f>
        <v>4</v>
      </c>
      <c r="D211" s="274"/>
      <c r="E211" s="325">
        <f t="shared" si="154"/>
        <v>59</v>
      </c>
      <c r="F211" s="331"/>
      <c r="G211" s="274"/>
      <c r="H211" s="569"/>
      <c r="I211" s="587" t="s">
        <v>935</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25">
      <c r="A212" s="249"/>
      <c r="B212" s="258"/>
      <c r="C212" s="447">
        <f>INT($C$40)+3</f>
        <v>4</v>
      </c>
      <c r="D212" s="274"/>
      <c r="E212" s="325">
        <f t="shared" si="154"/>
        <v>60</v>
      </c>
      <c r="F212" s="331"/>
      <c r="G212" s="274"/>
      <c r="H212" s="569"/>
      <c r="I212" s="584" t="s">
        <v>927</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25">
      <c r="A213" s="249"/>
      <c r="B213" s="258"/>
      <c r="C213" s="447">
        <f>INT($C$40)+3</f>
        <v>4</v>
      </c>
      <c r="D213" s="274"/>
      <c r="E213" s="325">
        <f t="shared" si="154"/>
        <v>61</v>
      </c>
      <c r="F213" s="331"/>
      <c r="G213" s="274"/>
      <c r="H213" s="569"/>
      <c r="I213" s="584" t="s">
        <v>928</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25">
      <c r="A214" s="249"/>
      <c r="B214" s="258"/>
      <c r="C214" s="447">
        <f>INT($C$40)+3</f>
        <v>4</v>
      </c>
      <c r="D214" s="274"/>
      <c r="E214" s="325">
        <f t="shared" si="154"/>
        <v>62</v>
      </c>
      <c r="F214" s="331"/>
      <c r="G214" s="274"/>
      <c r="H214" s="571"/>
      <c r="I214" s="585" t="s">
        <v>929</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25">
      <c r="A215" s="249"/>
      <c r="B215" s="258"/>
      <c r="C215" s="447">
        <f>INT($C$40)+2</f>
        <v>3</v>
      </c>
      <c r="D215" s="274"/>
      <c r="E215" s="325">
        <f t="shared" si="154"/>
        <v>63</v>
      </c>
      <c r="F215" s="331"/>
      <c r="G215" s="274"/>
      <c r="H215" s="567"/>
      <c r="I215" s="567" t="s">
        <v>618</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25">
      <c r="A216" s="249"/>
      <c r="B216" s="258"/>
      <c r="C216" s="447">
        <f t="shared" si="158"/>
        <v>4</v>
      </c>
      <c r="D216" s="274"/>
      <c r="E216" s="325">
        <f t="shared" si="154"/>
        <v>64</v>
      </c>
      <c r="F216" s="331"/>
      <c r="G216" s="274"/>
      <c r="H216" s="569"/>
      <c r="I216" s="569" t="s">
        <v>619</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25">
      <c r="A217" s="249"/>
      <c r="B217" s="258"/>
      <c r="C217" s="447">
        <f t="shared" si="158"/>
        <v>4</v>
      </c>
      <c r="D217" s="274"/>
      <c r="E217" s="325">
        <f t="shared" si="154"/>
        <v>65</v>
      </c>
      <c r="F217" s="331"/>
      <c r="G217" s="274"/>
      <c r="H217" s="569"/>
      <c r="I217" s="569" t="s">
        <v>620</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25">
      <c r="A218" s="249"/>
      <c r="B218" s="258"/>
      <c r="C218" s="447">
        <f t="shared" si="158"/>
        <v>4</v>
      </c>
      <c r="D218" s="274"/>
      <c r="E218" s="325">
        <f t="shared" ref="E218:E281" si="165">E217+1</f>
        <v>66</v>
      </c>
      <c r="F218" s="331"/>
      <c r="G218" s="274"/>
      <c r="H218" s="573"/>
      <c r="I218" s="573" t="s">
        <v>751</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25">
      <c r="A219" s="249"/>
      <c r="B219" s="258"/>
      <c r="C219" s="447">
        <f>INT($C$40)+3</f>
        <v>4</v>
      </c>
      <c r="D219" s="274"/>
      <c r="E219" s="325">
        <f t="shared" si="165"/>
        <v>67</v>
      </c>
      <c r="F219" s="331"/>
      <c r="G219" s="274"/>
      <c r="H219" s="575"/>
      <c r="I219" s="575" t="s">
        <v>752</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25">
      <c r="A220" s="249"/>
      <c r="B220" s="258"/>
      <c r="C220" s="447">
        <f>INT($C$40)+2</f>
        <v>3</v>
      </c>
      <c r="D220" s="274"/>
      <c r="E220" s="325">
        <f t="shared" si="165"/>
        <v>68</v>
      </c>
      <c r="F220" s="331"/>
      <c r="G220" s="274"/>
      <c r="H220" s="465"/>
      <c r="I220" s="465" t="s">
        <v>753</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25">
      <c r="A221" s="249"/>
      <c r="B221" s="258"/>
      <c r="C221" s="447">
        <f t="shared" si="158"/>
        <v>4</v>
      </c>
      <c r="D221" s="274"/>
      <c r="E221" s="325">
        <f t="shared" si="165"/>
        <v>69</v>
      </c>
      <c r="F221" s="331"/>
      <c r="G221" s="274"/>
      <c r="H221" s="514"/>
      <c r="I221" s="514" t="s">
        <v>754</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25">
      <c r="A222" s="249"/>
      <c r="B222" s="258"/>
      <c r="C222" s="447">
        <f>INT($C$40)+2</f>
        <v>3</v>
      </c>
      <c r="D222" s="274"/>
      <c r="E222" s="325">
        <f t="shared" si="165"/>
        <v>70</v>
      </c>
      <c r="F222" s="331"/>
      <c r="G222" s="274"/>
      <c r="H222" s="515"/>
      <c r="I222" s="515" t="s">
        <v>755</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25">
      <c r="A223" s="249"/>
      <c r="B223" s="258"/>
      <c r="C223" s="447">
        <f>INT($C$40)+3</f>
        <v>4</v>
      </c>
      <c r="D223" s="274"/>
      <c r="E223" s="325">
        <f t="shared" si="165"/>
        <v>71</v>
      </c>
      <c r="F223" s="331"/>
      <c r="G223" s="274"/>
      <c r="H223" s="347"/>
      <c r="I223" s="347" t="s">
        <v>756</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25">
      <c r="A224" s="249"/>
      <c r="B224" s="258"/>
      <c r="C224" s="447">
        <f>INT($C$40)+3</f>
        <v>4</v>
      </c>
      <c r="D224" s="274"/>
      <c r="E224" s="325">
        <f t="shared" si="165"/>
        <v>72</v>
      </c>
      <c r="F224" s="331"/>
      <c r="G224" s="274"/>
      <c r="H224" s="575"/>
      <c r="I224" s="575" t="s">
        <v>757</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25">
      <c r="A225" s="249"/>
      <c r="B225" s="258"/>
      <c r="C225" s="447">
        <f>INT($C$40)+2</f>
        <v>3</v>
      </c>
      <c r="D225" s="274"/>
      <c r="E225" s="325">
        <f t="shared" si="165"/>
        <v>73</v>
      </c>
      <c r="F225" s="331"/>
      <c r="G225" s="274"/>
      <c r="H225" s="567" t="str">
        <f>Sheep!$H$251&amp;" Merino BBT"</f>
        <v>Aut Merino BBT</v>
      </c>
      <c r="I225" s="567" t="s">
        <v>923</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25">
      <c r="A226" s="249"/>
      <c r="B226" s="258"/>
      <c r="C226" s="447">
        <f>INT($C$40)+3</f>
        <v>4</v>
      </c>
      <c r="D226" s="274"/>
      <c r="E226" s="325">
        <f t="shared" si="165"/>
        <v>74</v>
      </c>
      <c r="F226" s="331"/>
      <c r="G226" s="274"/>
      <c r="H226" s="569"/>
      <c r="I226" s="587" t="s">
        <v>924</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25">
      <c r="A227" s="249"/>
      <c r="B227" s="258"/>
      <c r="C227" s="447">
        <f>INT($C$40)+3</f>
        <v>4</v>
      </c>
      <c r="D227" s="274"/>
      <c r="E227" s="325">
        <f t="shared" si="165"/>
        <v>75</v>
      </c>
      <c r="F227" s="331"/>
      <c r="G227" s="274"/>
      <c r="H227" s="569"/>
      <c r="I227" s="584" t="s">
        <v>926</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25">
      <c r="A228" s="249"/>
      <c r="B228" s="258"/>
      <c r="C228" s="447">
        <f t="shared" ref="C228:C231" si="167">INT($C$40)+3</f>
        <v>4</v>
      </c>
      <c r="D228" s="274"/>
      <c r="E228" s="325">
        <f t="shared" si="165"/>
        <v>76</v>
      </c>
      <c r="F228" s="331"/>
      <c r="G228" s="274"/>
      <c r="H228" s="569"/>
      <c r="I228" s="587" t="s">
        <v>925</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25">
      <c r="A229" s="249"/>
      <c r="B229" s="258"/>
      <c r="C229" s="447">
        <f t="shared" si="167"/>
        <v>4</v>
      </c>
      <c r="D229" s="274"/>
      <c r="E229" s="325">
        <f t="shared" si="165"/>
        <v>77</v>
      </c>
      <c r="F229" s="331"/>
      <c r="G229" s="274"/>
      <c r="H229" s="569"/>
      <c r="I229" s="584" t="s">
        <v>927</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25">
      <c r="A230" s="249"/>
      <c r="B230" s="258"/>
      <c r="C230" s="447">
        <f t="shared" si="167"/>
        <v>4</v>
      </c>
      <c r="D230" s="274"/>
      <c r="E230" s="325">
        <f t="shared" si="165"/>
        <v>78</v>
      </c>
      <c r="F230" s="331"/>
      <c r="G230" s="274"/>
      <c r="H230" s="569"/>
      <c r="I230" s="584" t="s">
        <v>930</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25">
      <c r="A231" s="249"/>
      <c r="B231" s="258"/>
      <c r="C231" s="447">
        <f t="shared" si="167"/>
        <v>4</v>
      </c>
      <c r="D231" s="274"/>
      <c r="E231" s="325">
        <f t="shared" si="165"/>
        <v>79</v>
      </c>
      <c r="F231" s="331"/>
      <c r="G231" s="274"/>
      <c r="H231" s="569"/>
      <c r="I231" s="587" t="s">
        <v>931</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25">
      <c r="A232" s="249"/>
      <c r="B232" s="258"/>
      <c r="C232" s="447">
        <f>INT($C$40)+3</f>
        <v>4</v>
      </c>
      <c r="D232" s="274"/>
      <c r="E232" s="325">
        <f t="shared" si="165"/>
        <v>80</v>
      </c>
      <c r="F232" s="331"/>
      <c r="G232" s="274"/>
      <c r="H232" s="569"/>
      <c r="I232" s="584" t="s">
        <v>927</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25">
      <c r="A233" s="249"/>
      <c r="B233" s="258"/>
      <c r="C233" s="447">
        <f>INT($C$40)+3</f>
        <v>4</v>
      </c>
      <c r="D233" s="274"/>
      <c r="E233" s="325">
        <f t="shared" si="165"/>
        <v>81</v>
      </c>
      <c r="F233" s="331"/>
      <c r="G233" s="274"/>
      <c r="H233" s="569"/>
      <c r="I233" s="584" t="s">
        <v>928</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25">
      <c r="A234" s="249"/>
      <c r="B234" s="258"/>
      <c r="C234" s="447">
        <f>INT($C$40)+3</f>
        <v>4</v>
      </c>
      <c r="D234" s="274"/>
      <c r="E234" s="325">
        <f t="shared" si="165"/>
        <v>82</v>
      </c>
      <c r="F234" s="331"/>
      <c r="G234" s="274"/>
      <c r="H234" s="569"/>
      <c r="I234" s="584" t="s">
        <v>929</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25">
      <c r="A235" s="249"/>
      <c r="B235" s="258"/>
      <c r="C235" s="447">
        <f t="shared" ref="C235" si="168">INT($C$40)+3</f>
        <v>4</v>
      </c>
      <c r="D235" s="274"/>
      <c r="E235" s="325">
        <f t="shared" si="165"/>
        <v>83</v>
      </c>
      <c r="F235" s="331"/>
      <c r="G235" s="274"/>
      <c r="H235" s="569"/>
      <c r="I235" s="587" t="s">
        <v>935</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25">
      <c r="A236" s="249"/>
      <c r="B236" s="258"/>
      <c r="C236" s="447">
        <f>INT($C$40)+3</f>
        <v>4</v>
      </c>
      <c r="D236" s="274"/>
      <c r="E236" s="325">
        <f t="shared" si="165"/>
        <v>84</v>
      </c>
      <c r="F236" s="331"/>
      <c r="G236" s="274"/>
      <c r="H236" s="569"/>
      <c r="I236" s="584" t="s">
        <v>927</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25">
      <c r="A237" s="249"/>
      <c r="B237" s="258"/>
      <c r="C237" s="447">
        <f>INT($C$40)+3</f>
        <v>4</v>
      </c>
      <c r="D237" s="274"/>
      <c r="E237" s="325">
        <f t="shared" si="165"/>
        <v>85</v>
      </c>
      <c r="F237" s="331"/>
      <c r="G237" s="274"/>
      <c r="H237" s="569"/>
      <c r="I237" s="584" t="s">
        <v>928</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25">
      <c r="A238" s="249"/>
      <c r="B238" s="258"/>
      <c r="C238" s="447">
        <f>INT($C$40)+3</f>
        <v>4</v>
      </c>
      <c r="D238" s="274"/>
      <c r="E238" s="325">
        <f t="shared" si="165"/>
        <v>86</v>
      </c>
      <c r="F238" s="331"/>
      <c r="G238" s="274"/>
      <c r="H238" s="571"/>
      <c r="I238" s="585" t="s">
        <v>929</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25">
      <c r="A239" s="249"/>
      <c r="B239" s="258"/>
      <c r="C239" s="447">
        <f>INT($C$40)+2</f>
        <v>3</v>
      </c>
      <c r="D239" s="274"/>
      <c r="E239" s="325">
        <f t="shared" si="165"/>
        <v>87</v>
      </c>
      <c r="F239" s="331"/>
      <c r="G239" s="274"/>
      <c r="H239" s="567"/>
      <c r="I239" s="567" t="s">
        <v>618</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25">
      <c r="A240" s="249"/>
      <c r="B240" s="258"/>
      <c r="C240" s="447">
        <f>INT($C$40)+3</f>
        <v>4</v>
      </c>
      <c r="D240" s="274"/>
      <c r="E240" s="325">
        <f t="shared" si="165"/>
        <v>88</v>
      </c>
      <c r="F240" s="331"/>
      <c r="G240" s="274"/>
      <c r="H240" s="569"/>
      <c r="I240" s="569" t="s">
        <v>619</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25">
      <c r="A241" s="249"/>
      <c r="B241" s="258"/>
      <c r="C241" s="447">
        <f>INT($C$40)+3</f>
        <v>4</v>
      </c>
      <c r="D241" s="274"/>
      <c r="E241" s="325">
        <f t="shared" si="165"/>
        <v>89</v>
      </c>
      <c r="F241" s="331"/>
      <c r="G241" s="274"/>
      <c r="H241" s="569"/>
      <c r="I241" s="569" t="s">
        <v>620</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25">
      <c r="A242" s="249"/>
      <c r="B242" s="258"/>
      <c r="C242" s="447">
        <f>INT($C$40)+3</f>
        <v>4</v>
      </c>
      <c r="D242" s="274"/>
      <c r="E242" s="325">
        <f t="shared" si="165"/>
        <v>90</v>
      </c>
      <c r="F242" s="331"/>
      <c r="G242" s="274"/>
      <c r="H242" s="573"/>
      <c r="I242" s="573" t="s">
        <v>751</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25">
      <c r="A243" s="249"/>
      <c r="B243" s="258"/>
      <c r="C243" s="447">
        <f>INT($C$40)+2</f>
        <v>3</v>
      </c>
      <c r="D243" s="274"/>
      <c r="E243" s="325">
        <f t="shared" si="165"/>
        <v>91</v>
      </c>
      <c r="F243" s="331"/>
      <c r="G243" s="274"/>
      <c r="H243" s="575"/>
      <c r="I243" s="575" t="s">
        <v>752</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25">
      <c r="A244" s="249"/>
      <c r="B244" s="258"/>
      <c r="C244" s="447">
        <f>INT($C$40)+2</f>
        <v>3</v>
      </c>
      <c r="D244" s="274"/>
      <c r="E244" s="325">
        <f t="shared" si="165"/>
        <v>92</v>
      </c>
      <c r="F244" s="331"/>
      <c r="G244" s="274"/>
      <c r="H244" s="465"/>
      <c r="I244" s="465" t="s">
        <v>753</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25">
      <c r="A245" s="249"/>
      <c r="B245" s="258"/>
      <c r="C245" s="447">
        <f t="shared" ref="C245:C293" si="169">INT($C$40)+3</f>
        <v>4</v>
      </c>
      <c r="D245" s="274"/>
      <c r="E245" s="325">
        <f t="shared" si="165"/>
        <v>93</v>
      </c>
      <c r="F245" s="331"/>
      <c r="G245" s="274"/>
      <c r="H245" s="514"/>
      <c r="I245" s="514" t="s">
        <v>754</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25">
      <c r="A246" s="249"/>
      <c r="B246" s="258"/>
      <c r="C246" s="447">
        <f>INT($C$40)+2</f>
        <v>3</v>
      </c>
      <c r="D246" s="274"/>
      <c r="E246" s="325">
        <f t="shared" si="165"/>
        <v>94</v>
      </c>
      <c r="F246" s="331"/>
      <c r="G246" s="274"/>
      <c r="H246" s="515"/>
      <c r="I246" s="515" t="s">
        <v>755</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25">
      <c r="A247" s="249"/>
      <c r="B247" s="258"/>
      <c r="C247" s="447">
        <f>INT($C$40)+3</f>
        <v>4</v>
      </c>
      <c r="D247" s="274"/>
      <c r="E247" s="325">
        <f t="shared" si="165"/>
        <v>95</v>
      </c>
      <c r="F247" s="331"/>
      <c r="G247" s="274"/>
      <c r="H247" s="347"/>
      <c r="I247" s="347" t="s">
        <v>756</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25">
      <c r="A248" s="249"/>
      <c r="B248" s="258"/>
      <c r="C248" s="447">
        <f>INT($C$40)+2</f>
        <v>3</v>
      </c>
      <c r="D248" s="274"/>
      <c r="E248" s="325">
        <f t="shared" si="165"/>
        <v>96</v>
      </c>
      <c r="F248" s="331"/>
      <c r="G248" s="274"/>
      <c r="H248" s="575"/>
      <c r="I248" s="575" t="s">
        <v>757</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25">
      <c r="A249" s="249"/>
      <c r="B249" s="258"/>
      <c r="C249" s="447">
        <f>INT($C$40)+2</f>
        <v>3</v>
      </c>
      <c r="D249" s="274"/>
      <c r="E249" s="325">
        <f t="shared" si="165"/>
        <v>97</v>
      </c>
      <c r="F249" s="331"/>
      <c r="G249" s="274"/>
      <c r="H249" s="567" t="str">
        <f>Sheep!$H$252&amp;" Merino BBT"</f>
        <v>Win Merino BBT</v>
      </c>
      <c r="I249" s="567" t="s">
        <v>923</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25">
      <c r="A250" s="249"/>
      <c r="B250" s="258"/>
      <c r="C250" s="447">
        <f>INT($C$40)+3</f>
        <v>4</v>
      </c>
      <c r="D250" s="274"/>
      <c r="E250" s="325">
        <f t="shared" si="165"/>
        <v>98</v>
      </c>
      <c r="F250" s="331"/>
      <c r="G250" s="274"/>
      <c r="H250" s="569"/>
      <c r="I250" s="587" t="s">
        <v>924</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25">
      <c r="A251" s="249"/>
      <c r="B251" s="258"/>
      <c r="C251" s="447">
        <f>INT($C$40)+3</f>
        <v>4</v>
      </c>
      <c r="D251" s="274"/>
      <c r="E251" s="325">
        <f t="shared" si="165"/>
        <v>99</v>
      </c>
      <c r="F251" s="331"/>
      <c r="G251" s="274"/>
      <c r="H251" s="569"/>
      <c r="I251" s="584" t="s">
        <v>926</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25">
      <c r="A252" s="249"/>
      <c r="B252" s="258"/>
      <c r="C252" s="447">
        <f t="shared" ref="C252:C255" si="170">INT($C$40)+3</f>
        <v>4</v>
      </c>
      <c r="D252" s="274"/>
      <c r="E252" s="325">
        <f t="shared" si="165"/>
        <v>100</v>
      </c>
      <c r="F252" s="331"/>
      <c r="G252" s="274"/>
      <c r="H252" s="569"/>
      <c r="I252" s="587" t="s">
        <v>925</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25">
      <c r="A253" s="249"/>
      <c r="B253" s="258"/>
      <c r="C253" s="447">
        <f t="shared" si="170"/>
        <v>4</v>
      </c>
      <c r="D253" s="274"/>
      <c r="E253" s="325">
        <f t="shared" si="165"/>
        <v>101</v>
      </c>
      <c r="F253" s="331"/>
      <c r="G253" s="274"/>
      <c r="H253" s="569"/>
      <c r="I253" s="584" t="s">
        <v>927</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25">
      <c r="A254" s="249"/>
      <c r="B254" s="258"/>
      <c r="C254" s="447">
        <f t="shared" si="170"/>
        <v>4</v>
      </c>
      <c r="D254" s="274"/>
      <c r="E254" s="325">
        <f t="shared" si="165"/>
        <v>102</v>
      </c>
      <c r="F254" s="331"/>
      <c r="G254" s="274"/>
      <c r="H254" s="569"/>
      <c r="I254" s="584" t="s">
        <v>930</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25">
      <c r="A255" s="249"/>
      <c r="B255" s="258"/>
      <c r="C255" s="447">
        <f t="shared" si="170"/>
        <v>4</v>
      </c>
      <c r="D255" s="274"/>
      <c r="E255" s="325">
        <f t="shared" si="165"/>
        <v>103</v>
      </c>
      <c r="F255" s="331"/>
      <c r="G255" s="274"/>
      <c r="H255" s="569"/>
      <c r="I255" s="587" t="s">
        <v>931</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25">
      <c r="A256" s="249"/>
      <c r="B256" s="258"/>
      <c r="C256" s="447">
        <f>INT($C$40)+3</f>
        <v>4</v>
      </c>
      <c r="D256" s="274"/>
      <c r="E256" s="325">
        <f t="shared" si="165"/>
        <v>104</v>
      </c>
      <c r="F256" s="331"/>
      <c r="G256" s="274"/>
      <c r="H256" s="569"/>
      <c r="I256" s="584" t="s">
        <v>927</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25">
      <c r="A257" s="249"/>
      <c r="B257" s="258"/>
      <c r="C257" s="447">
        <f>INT($C$40)+3</f>
        <v>4</v>
      </c>
      <c r="D257" s="274"/>
      <c r="E257" s="325">
        <f t="shared" si="165"/>
        <v>105</v>
      </c>
      <c r="F257" s="331"/>
      <c r="G257" s="274"/>
      <c r="H257" s="569"/>
      <c r="I257" s="584" t="s">
        <v>928</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25">
      <c r="A258" s="249"/>
      <c r="B258" s="258"/>
      <c r="C258" s="447">
        <f>INT($C$40)+3</f>
        <v>4</v>
      </c>
      <c r="D258" s="274"/>
      <c r="E258" s="325">
        <f t="shared" si="165"/>
        <v>106</v>
      </c>
      <c r="F258" s="331"/>
      <c r="G258" s="274"/>
      <c r="H258" s="569"/>
      <c r="I258" s="584" t="s">
        <v>929</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25">
      <c r="A259" s="249"/>
      <c r="B259" s="258"/>
      <c r="C259" s="447">
        <f t="shared" ref="C259" si="172">INT($C$40)+3</f>
        <v>4</v>
      </c>
      <c r="D259" s="274"/>
      <c r="E259" s="325">
        <f t="shared" si="165"/>
        <v>107</v>
      </c>
      <c r="F259" s="331"/>
      <c r="G259" s="274"/>
      <c r="H259" s="569"/>
      <c r="I259" s="587" t="s">
        <v>935</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25">
      <c r="A260" s="249"/>
      <c r="B260" s="258"/>
      <c r="C260" s="447">
        <f>INT($C$40)+3</f>
        <v>4</v>
      </c>
      <c r="D260" s="274"/>
      <c r="E260" s="325">
        <f t="shared" si="165"/>
        <v>108</v>
      </c>
      <c r="F260" s="331"/>
      <c r="G260" s="274"/>
      <c r="H260" s="569"/>
      <c r="I260" s="584" t="s">
        <v>927</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25">
      <c r="A261" s="249"/>
      <c r="B261" s="258"/>
      <c r="C261" s="447">
        <f>INT($C$40)+3</f>
        <v>4</v>
      </c>
      <c r="D261" s="274"/>
      <c r="E261" s="325">
        <f t="shared" si="165"/>
        <v>109</v>
      </c>
      <c r="F261" s="331"/>
      <c r="G261" s="274"/>
      <c r="H261" s="569"/>
      <c r="I261" s="584" t="s">
        <v>928</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25">
      <c r="A262" s="249"/>
      <c r="B262" s="258"/>
      <c r="C262" s="447">
        <f>INT($C$40)+3</f>
        <v>4</v>
      </c>
      <c r="D262" s="274"/>
      <c r="E262" s="325">
        <f t="shared" si="165"/>
        <v>110</v>
      </c>
      <c r="F262" s="331"/>
      <c r="G262" s="274"/>
      <c r="H262" s="571"/>
      <c r="I262" s="585" t="s">
        <v>929</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25">
      <c r="A263" s="249"/>
      <c r="B263" s="258"/>
      <c r="C263" s="447">
        <f>INT($C$40)+2</f>
        <v>3</v>
      </c>
      <c r="D263" s="274"/>
      <c r="E263" s="325">
        <f t="shared" si="165"/>
        <v>111</v>
      </c>
      <c r="F263" s="331"/>
      <c r="G263" s="274"/>
      <c r="H263" s="567"/>
      <c r="I263" s="567" t="s">
        <v>618</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25">
      <c r="A264" s="249"/>
      <c r="B264" s="258"/>
      <c r="C264" s="447">
        <f t="shared" si="169"/>
        <v>4</v>
      </c>
      <c r="D264" s="274"/>
      <c r="E264" s="325">
        <f t="shared" si="165"/>
        <v>112</v>
      </c>
      <c r="F264" s="331"/>
      <c r="G264" s="274"/>
      <c r="H264" s="569"/>
      <c r="I264" s="569" t="s">
        <v>619</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25">
      <c r="A265" s="249"/>
      <c r="B265" s="258"/>
      <c r="C265" s="447">
        <f t="shared" si="169"/>
        <v>4</v>
      </c>
      <c r="D265" s="274"/>
      <c r="E265" s="325">
        <f t="shared" si="165"/>
        <v>113</v>
      </c>
      <c r="F265" s="331"/>
      <c r="G265" s="274"/>
      <c r="H265" s="569"/>
      <c r="I265" s="569" t="s">
        <v>620</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25">
      <c r="A266" s="249"/>
      <c r="B266" s="258"/>
      <c r="C266" s="447">
        <f t="shared" si="169"/>
        <v>4</v>
      </c>
      <c r="D266" s="274"/>
      <c r="E266" s="325">
        <f t="shared" si="165"/>
        <v>114</v>
      </c>
      <c r="F266" s="331"/>
      <c r="G266" s="274"/>
      <c r="H266" s="573"/>
      <c r="I266" s="573" t="s">
        <v>751</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25">
      <c r="A267" s="249"/>
      <c r="B267" s="258"/>
      <c r="C267" s="447">
        <f>INT($C$40)+3</f>
        <v>4</v>
      </c>
      <c r="D267" s="274"/>
      <c r="E267" s="325">
        <f t="shared" si="165"/>
        <v>115</v>
      </c>
      <c r="F267" s="331"/>
      <c r="G267" s="274"/>
      <c r="H267" s="575"/>
      <c r="I267" s="575" t="s">
        <v>752</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25">
      <c r="A268" s="249"/>
      <c r="B268" s="258"/>
      <c r="C268" s="447">
        <f>INT($C$40)+2</f>
        <v>3</v>
      </c>
      <c r="D268" s="274"/>
      <c r="E268" s="325">
        <f t="shared" si="165"/>
        <v>116</v>
      </c>
      <c r="F268" s="331"/>
      <c r="G268" s="274"/>
      <c r="H268" s="465"/>
      <c r="I268" s="465" t="s">
        <v>753</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25">
      <c r="A269" s="249"/>
      <c r="B269" s="258"/>
      <c r="C269" s="447">
        <f t="shared" si="169"/>
        <v>4</v>
      </c>
      <c r="D269" s="274"/>
      <c r="E269" s="325">
        <f t="shared" si="165"/>
        <v>117</v>
      </c>
      <c r="F269" s="331"/>
      <c r="G269" s="274"/>
      <c r="H269" s="514"/>
      <c r="I269" s="514" t="s">
        <v>754</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25">
      <c r="A270" s="249"/>
      <c r="B270" s="258"/>
      <c r="C270" s="447">
        <f>INT($C$40)+2</f>
        <v>3</v>
      </c>
      <c r="D270" s="274"/>
      <c r="E270" s="325">
        <f t="shared" si="165"/>
        <v>118</v>
      </c>
      <c r="F270" s="331"/>
      <c r="G270" s="274"/>
      <c r="H270" s="515"/>
      <c r="I270" s="515" t="s">
        <v>755</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25">
      <c r="A271" s="249"/>
      <c r="B271" s="258"/>
      <c r="C271" s="447">
        <f>INT($C$40)+3</f>
        <v>4</v>
      </c>
      <c r="D271" s="274"/>
      <c r="E271" s="325">
        <f t="shared" si="165"/>
        <v>119</v>
      </c>
      <c r="F271" s="331"/>
      <c r="G271" s="274"/>
      <c r="H271" s="347"/>
      <c r="I271" s="347" t="s">
        <v>756</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25">
      <c r="A272" s="249"/>
      <c r="B272" s="258"/>
      <c r="C272" s="447">
        <f>INT($C$40)+3</f>
        <v>4</v>
      </c>
      <c r="D272" s="274"/>
      <c r="E272" s="325">
        <f t="shared" si="165"/>
        <v>120</v>
      </c>
      <c r="F272" s="331"/>
      <c r="G272" s="274"/>
      <c r="H272" s="575"/>
      <c r="I272" s="575" t="s">
        <v>757</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25">
      <c r="A273" s="249"/>
      <c r="B273" s="258"/>
      <c r="C273" s="447">
        <f>INT($C$40)+2</f>
        <v>3</v>
      </c>
      <c r="D273" s="274"/>
      <c r="E273" s="325">
        <f t="shared" si="165"/>
        <v>121</v>
      </c>
      <c r="F273" s="331"/>
      <c r="G273" s="274"/>
      <c r="H273" s="567" t="str">
        <f>Sheep!$H$253&amp;" Merino BBT"</f>
        <v>Spr Merino BBT</v>
      </c>
      <c r="I273" s="567" t="s">
        <v>923</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25">
      <c r="A274" s="249"/>
      <c r="B274" s="258"/>
      <c r="C274" s="447">
        <f>INT($C$40)+3</f>
        <v>4</v>
      </c>
      <c r="D274" s="274"/>
      <c r="E274" s="325">
        <f t="shared" si="165"/>
        <v>122</v>
      </c>
      <c r="F274" s="331"/>
      <c r="G274" s="274"/>
      <c r="H274" s="569"/>
      <c r="I274" s="587" t="s">
        <v>924</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25">
      <c r="A275" s="249"/>
      <c r="B275" s="258"/>
      <c r="C275" s="447">
        <f>INT($C$40)+3</f>
        <v>4</v>
      </c>
      <c r="D275" s="274"/>
      <c r="E275" s="325">
        <f t="shared" si="165"/>
        <v>123</v>
      </c>
      <c r="F275" s="331"/>
      <c r="G275" s="274"/>
      <c r="H275" s="569"/>
      <c r="I275" s="584" t="s">
        <v>926</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25">
      <c r="A276" s="249"/>
      <c r="B276" s="258"/>
      <c r="C276" s="447">
        <f t="shared" ref="C276:C279" si="173">INT($C$40)+3</f>
        <v>4</v>
      </c>
      <c r="D276" s="274"/>
      <c r="E276" s="325">
        <f t="shared" si="165"/>
        <v>124</v>
      </c>
      <c r="F276" s="331"/>
      <c r="G276" s="274"/>
      <c r="H276" s="569"/>
      <c r="I276" s="587" t="s">
        <v>925</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25">
      <c r="A277" s="249"/>
      <c r="B277" s="258"/>
      <c r="C277" s="447">
        <f t="shared" si="173"/>
        <v>4</v>
      </c>
      <c r="D277" s="274"/>
      <c r="E277" s="325">
        <f t="shared" si="165"/>
        <v>125</v>
      </c>
      <c r="F277" s="331"/>
      <c r="G277" s="274"/>
      <c r="H277" s="569"/>
      <c r="I277" s="584" t="s">
        <v>927</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25">
      <c r="A278" s="249"/>
      <c r="B278" s="258"/>
      <c r="C278" s="447">
        <f t="shared" si="173"/>
        <v>4</v>
      </c>
      <c r="D278" s="274"/>
      <c r="E278" s="325">
        <f t="shared" si="165"/>
        <v>126</v>
      </c>
      <c r="F278" s="331"/>
      <c r="G278" s="274"/>
      <c r="H278" s="569"/>
      <c r="I278" s="584" t="s">
        <v>930</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25">
      <c r="A279" s="249"/>
      <c r="B279" s="258"/>
      <c r="C279" s="447">
        <f t="shared" si="173"/>
        <v>4</v>
      </c>
      <c r="D279" s="274"/>
      <c r="E279" s="325">
        <f t="shared" si="165"/>
        <v>127</v>
      </c>
      <c r="F279" s="331"/>
      <c r="G279" s="274"/>
      <c r="H279" s="569"/>
      <c r="I279" s="587" t="s">
        <v>931</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25">
      <c r="A280" s="249"/>
      <c r="B280" s="258"/>
      <c r="C280" s="447">
        <f>INT($C$40)+3</f>
        <v>4</v>
      </c>
      <c r="D280" s="274"/>
      <c r="E280" s="325">
        <f t="shared" si="165"/>
        <v>128</v>
      </c>
      <c r="F280" s="331"/>
      <c r="G280" s="274"/>
      <c r="H280" s="569"/>
      <c r="I280" s="584" t="s">
        <v>927</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25">
      <c r="A281" s="249"/>
      <c r="B281" s="258"/>
      <c r="C281" s="447">
        <f>INT($C$40)+3</f>
        <v>4</v>
      </c>
      <c r="D281" s="274"/>
      <c r="E281" s="325">
        <f t="shared" si="165"/>
        <v>129</v>
      </c>
      <c r="F281" s="331"/>
      <c r="G281" s="274"/>
      <c r="H281" s="569"/>
      <c r="I281" s="584" t="s">
        <v>928</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25">
      <c r="A282" s="249"/>
      <c r="B282" s="258"/>
      <c r="C282" s="447">
        <f>INT($C$40)+3</f>
        <v>4</v>
      </c>
      <c r="D282" s="274"/>
      <c r="E282" s="325">
        <f t="shared" ref="E282:E345" si="175">E281+1</f>
        <v>130</v>
      </c>
      <c r="F282" s="331"/>
      <c r="G282" s="274"/>
      <c r="H282" s="569"/>
      <c r="I282" s="584" t="s">
        <v>929</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25">
      <c r="A283" s="249"/>
      <c r="B283" s="258"/>
      <c r="C283" s="447">
        <f t="shared" ref="C283" si="176">INT($C$40)+3</f>
        <v>4</v>
      </c>
      <c r="D283" s="274"/>
      <c r="E283" s="325">
        <f t="shared" si="175"/>
        <v>131</v>
      </c>
      <c r="F283" s="331"/>
      <c r="G283" s="274"/>
      <c r="H283" s="569"/>
      <c r="I283" s="587" t="s">
        <v>935</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25">
      <c r="A284" s="249"/>
      <c r="B284" s="258"/>
      <c r="C284" s="447">
        <f>INT($C$40)+3</f>
        <v>4</v>
      </c>
      <c r="D284" s="274"/>
      <c r="E284" s="325">
        <f t="shared" si="175"/>
        <v>132</v>
      </c>
      <c r="F284" s="331"/>
      <c r="G284" s="274"/>
      <c r="H284" s="569"/>
      <c r="I284" s="584" t="s">
        <v>927</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25">
      <c r="A285" s="249"/>
      <c r="B285" s="258"/>
      <c r="C285" s="447">
        <f>INT($C$40)+3</f>
        <v>4</v>
      </c>
      <c r="D285" s="274"/>
      <c r="E285" s="325">
        <f t="shared" si="175"/>
        <v>133</v>
      </c>
      <c r="F285" s="331"/>
      <c r="G285" s="274"/>
      <c r="H285" s="569"/>
      <c r="I285" s="584" t="s">
        <v>928</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25">
      <c r="A286" s="249"/>
      <c r="B286" s="258"/>
      <c r="C286" s="447">
        <f>INT($C$40)+3</f>
        <v>4</v>
      </c>
      <c r="D286" s="274"/>
      <c r="E286" s="325">
        <f t="shared" si="175"/>
        <v>134</v>
      </c>
      <c r="F286" s="331"/>
      <c r="G286" s="274"/>
      <c r="H286" s="571"/>
      <c r="I286" s="585" t="s">
        <v>929</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25">
      <c r="A287" s="249"/>
      <c r="B287" s="258"/>
      <c r="C287" s="447">
        <f>INT($C$40)+2</f>
        <v>3</v>
      </c>
      <c r="D287" s="274"/>
      <c r="E287" s="325">
        <f t="shared" si="175"/>
        <v>135</v>
      </c>
      <c r="F287" s="331"/>
      <c r="G287" s="274"/>
      <c r="H287" s="567"/>
      <c r="I287" s="567" t="s">
        <v>618</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25">
      <c r="A288" s="249"/>
      <c r="B288" s="258"/>
      <c r="C288" s="447">
        <f t="shared" si="169"/>
        <v>4</v>
      </c>
      <c r="D288" s="274"/>
      <c r="E288" s="325">
        <f t="shared" si="175"/>
        <v>136</v>
      </c>
      <c r="F288" s="331"/>
      <c r="G288" s="274"/>
      <c r="H288" s="569"/>
      <c r="I288" s="569" t="s">
        <v>619</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25">
      <c r="A289" s="249"/>
      <c r="B289" s="258"/>
      <c r="C289" s="447">
        <f t="shared" si="169"/>
        <v>4</v>
      </c>
      <c r="D289" s="274"/>
      <c r="E289" s="325">
        <f t="shared" si="175"/>
        <v>137</v>
      </c>
      <c r="F289" s="331"/>
      <c r="G289" s="274"/>
      <c r="H289" s="569"/>
      <c r="I289" s="569" t="s">
        <v>620</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25">
      <c r="A290" s="249"/>
      <c r="B290" s="258"/>
      <c r="C290" s="447">
        <f t="shared" si="169"/>
        <v>4</v>
      </c>
      <c r="D290" s="274"/>
      <c r="E290" s="325">
        <f t="shared" si="175"/>
        <v>138</v>
      </c>
      <c r="F290" s="331"/>
      <c r="G290" s="274"/>
      <c r="H290" s="573"/>
      <c r="I290" s="573" t="s">
        <v>751</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25">
      <c r="A291" s="249"/>
      <c r="B291" s="258"/>
      <c r="C291" s="447">
        <f>INT($C$40)+3</f>
        <v>4</v>
      </c>
      <c r="D291" s="274"/>
      <c r="E291" s="325">
        <f t="shared" si="175"/>
        <v>139</v>
      </c>
      <c r="F291" s="331"/>
      <c r="G291" s="274"/>
      <c r="H291" s="575"/>
      <c r="I291" s="575" t="s">
        <v>752</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25">
      <c r="A292" s="249"/>
      <c r="B292" s="258"/>
      <c r="C292" s="447">
        <f>INT($C$40)+2</f>
        <v>3</v>
      </c>
      <c r="D292" s="274"/>
      <c r="E292" s="325">
        <f t="shared" si="175"/>
        <v>140</v>
      </c>
      <c r="F292" s="331"/>
      <c r="G292" s="274"/>
      <c r="H292" s="465"/>
      <c r="I292" s="465" t="s">
        <v>753</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25">
      <c r="A293" s="249"/>
      <c r="B293" s="258"/>
      <c r="C293" s="447">
        <f t="shared" si="169"/>
        <v>4</v>
      </c>
      <c r="D293" s="274"/>
      <c r="E293" s="325">
        <f t="shared" si="175"/>
        <v>141</v>
      </c>
      <c r="F293" s="331"/>
      <c r="G293" s="274"/>
      <c r="H293" s="514"/>
      <c r="I293" s="514" t="s">
        <v>754</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25">
      <c r="A294" s="249"/>
      <c r="B294" s="258"/>
      <c r="C294" s="447">
        <f>INT($C$40)+2</f>
        <v>3</v>
      </c>
      <c r="D294" s="274"/>
      <c r="E294" s="325">
        <f t="shared" si="175"/>
        <v>142</v>
      </c>
      <c r="F294" s="331"/>
      <c r="G294" s="274"/>
      <c r="H294" s="515"/>
      <c r="I294" s="515" t="s">
        <v>755</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25">
      <c r="A295" s="249"/>
      <c r="B295" s="258"/>
      <c r="C295" s="447">
        <f>INT($C$40)+3</f>
        <v>4</v>
      </c>
      <c r="D295" s="274"/>
      <c r="E295" s="325">
        <f t="shared" si="175"/>
        <v>143</v>
      </c>
      <c r="F295" s="331"/>
      <c r="G295" s="274"/>
      <c r="H295" s="347"/>
      <c r="I295" s="347" t="s">
        <v>756</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25">
      <c r="A296" s="249"/>
      <c r="B296" s="258"/>
      <c r="C296" s="447">
        <f>INT($C$40)+3</f>
        <v>4</v>
      </c>
      <c r="D296" s="274"/>
      <c r="E296" s="325">
        <f t="shared" si="175"/>
        <v>144</v>
      </c>
      <c r="F296" s="331"/>
      <c r="G296" s="274"/>
      <c r="H296" s="575"/>
      <c r="I296" s="575" t="s">
        <v>757</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25">
      <c r="A297" s="249"/>
      <c r="B297" s="258"/>
      <c r="C297" s="447">
        <f>INT($C$40)+2</f>
        <v>3</v>
      </c>
      <c r="D297" s="274"/>
      <c r="E297" s="325">
        <f t="shared" si="175"/>
        <v>145</v>
      </c>
      <c r="F297" s="331"/>
      <c r="G297" s="274"/>
      <c r="H297" s="567" t="str">
        <f>Sheep!$H$251&amp;" Maternal"</f>
        <v>Aut Maternal</v>
      </c>
      <c r="I297" s="567" t="s">
        <v>923</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25">
      <c r="A298" s="249"/>
      <c r="B298" s="258"/>
      <c r="C298" s="447">
        <f>INT($C$40)+3</f>
        <v>4</v>
      </c>
      <c r="D298" s="274"/>
      <c r="E298" s="325">
        <f t="shared" si="175"/>
        <v>146</v>
      </c>
      <c r="F298" s="331"/>
      <c r="G298" s="274"/>
      <c r="H298" s="569"/>
      <c r="I298" s="587" t="s">
        <v>924</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25">
      <c r="A299" s="249"/>
      <c r="B299" s="258"/>
      <c r="C299" s="447">
        <f>INT($C$40)+3</f>
        <v>4</v>
      </c>
      <c r="D299" s="274"/>
      <c r="E299" s="325">
        <f t="shared" si="175"/>
        <v>147</v>
      </c>
      <c r="F299" s="331"/>
      <c r="G299" s="274"/>
      <c r="H299" s="569"/>
      <c r="I299" s="584" t="s">
        <v>926</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25">
      <c r="A300" s="249"/>
      <c r="B300" s="258"/>
      <c r="C300" s="447">
        <f t="shared" ref="C300:C303" si="178">INT($C$40)+3</f>
        <v>4</v>
      </c>
      <c r="D300" s="274"/>
      <c r="E300" s="325">
        <f t="shared" si="175"/>
        <v>148</v>
      </c>
      <c r="F300" s="331"/>
      <c r="G300" s="274"/>
      <c r="H300" s="569"/>
      <c r="I300" s="587" t="s">
        <v>925</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25">
      <c r="A301" s="249"/>
      <c r="B301" s="258"/>
      <c r="C301" s="447">
        <f t="shared" si="178"/>
        <v>4</v>
      </c>
      <c r="D301" s="274"/>
      <c r="E301" s="325">
        <f t="shared" si="175"/>
        <v>149</v>
      </c>
      <c r="F301" s="331"/>
      <c r="G301" s="274"/>
      <c r="H301" s="569"/>
      <c r="I301" s="584" t="s">
        <v>927</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25">
      <c r="A302" s="249"/>
      <c r="B302" s="258"/>
      <c r="C302" s="447">
        <f t="shared" si="178"/>
        <v>4</v>
      </c>
      <c r="D302" s="274"/>
      <c r="E302" s="325">
        <f t="shared" si="175"/>
        <v>150</v>
      </c>
      <c r="F302" s="331"/>
      <c r="G302" s="274"/>
      <c r="H302" s="569"/>
      <c r="I302" s="584" t="s">
        <v>930</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25">
      <c r="A303" s="249"/>
      <c r="B303" s="258"/>
      <c r="C303" s="447">
        <f t="shared" si="178"/>
        <v>4</v>
      </c>
      <c r="D303" s="274"/>
      <c r="E303" s="325">
        <f t="shared" si="175"/>
        <v>151</v>
      </c>
      <c r="F303" s="331"/>
      <c r="G303" s="274"/>
      <c r="H303" s="569"/>
      <c r="I303" s="587" t="s">
        <v>931</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25">
      <c r="A304" s="249"/>
      <c r="B304" s="258"/>
      <c r="C304" s="447">
        <f>INT($C$40)+3</f>
        <v>4</v>
      </c>
      <c r="D304" s="274"/>
      <c r="E304" s="325">
        <f t="shared" si="175"/>
        <v>152</v>
      </c>
      <c r="F304" s="331"/>
      <c r="G304" s="274"/>
      <c r="H304" s="569"/>
      <c r="I304" s="584" t="s">
        <v>927</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25">
      <c r="A305" s="249"/>
      <c r="B305" s="258"/>
      <c r="C305" s="447">
        <f>INT($C$40)+3</f>
        <v>4</v>
      </c>
      <c r="D305" s="274"/>
      <c r="E305" s="325">
        <f t="shared" si="175"/>
        <v>153</v>
      </c>
      <c r="F305" s="331"/>
      <c r="G305" s="274"/>
      <c r="H305" s="569"/>
      <c r="I305" s="584" t="s">
        <v>928</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25">
      <c r="A306" s="249"/>
      <c r="B306" s="258"/>
      <c r="C306" s="447">
        <f>INT($C$40)+3</f>
        <v>4</v>
      </c>
      <c r="D306" s="274"/>
      <c r="E306" s="325">
        <f t="shared" si="175"/>
        <v>154</v>
      </c>
      <c r="F306" s="331"/>
      <c r="G306" s="274"/>
      <c r="H306" s="569"/>
      <c r="I306" s="584" t="s">
        <v>929</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25">
      <c r="A307" s="249"/>
      <c r="B307" s="258"/>
      <c r="C307" s="447">
        <f t="shared" ref="C307" si="180">INT($C$40)+3</f>
        <v>4</v>
      </c>
      <c r="D307" s="274"/>
      <c r="E307" s="325">
        <f t="shared" si="175"/>
        <v>155</v>
      </c>
      <c r="F307" s="331"/>
      <c r="G307" s="274"/>
      <c r="H307" s="569"/>
      <c r="I307" s="587" t="s">
        <v>935</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25">
      <c r="A308" s="249"/>
      <c r="B308" s="258"/>
      <c r="C308" s="447">
        <f>INT($C$40)+3</f>
        <v>4</v>
      </c>
      <c r="D308" s="274"/>
      <c r="E308" s="325">
        <f t="shared" si="175"/>
        <v>156</v>
      </c>
      <c r="F308" s="331"/>
      <c r="G308" s="274"/>
      <c r="H308" s="569"/>
      <c r="I308" s="584" t="s">
        <v>927</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25">
      <c r="A309" s="249"/>
      <c r="B309" s="258"/>
      <c r="C309" s="447">
        <f>INT($C$40)+3</f>
        <v>4</v>
      </c>
      <c r="D309" s="274"/>
      <c r="E309" s="325">
        <f t="shared" si="175"/>
        <v>157</v>
      </c>
      <c r="F309" s="331"/>
      <c r="G309" s="274"/>
      <c r="H309" s="569"/>
      <c r="I309" s="584" t="s">
        <v>928</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25">
      <c r="A310" s="249"/>
      <c r="B310" s="258"/>
      <c r="C310" s="447">
        <f>INT($C$40)+3</f>
        <v>4</v>
      </c>
      <c r="D310" s="274"/>
      <c r="E310" s="325">
        <f t="shared" si="175"/>
        <v>158</v>
      </c>
      <c r="F310" s="331"/>
      <c r="G310" s="274"/>
      <c r="H310" s="571"/>
      <c r="I310" s="585" t="s">
        <v>929</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25">
      <c r="A311" s="249"/>
      <c r="B311" s="258"/>
      <c r="C311" s="447">
        <f>INT($C$40)+2</f>
        <v>3</v>
      </c>
      <c r="D311" s="274"/>
      <c r="E311" s="325">
        <f t="shared" si="175"/>
        <v>159</v>
      </c>
      <c r="F311" s="331"/>
      <c r="G311" s="274"/>
      <c r="H311" s="567"/>
      <c r="I311" s="567" t="s">
        <v>618</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25">
      <c r="A312" s="249"/>
      <c r="B312" s="258"/>
      <c r="C312" s="447">
        <f>INT($C$40)+3</f>
        <v>4</v>
      </c>
      <c r="D312" s="274"/>
      <c r="E312" s="325">
        <f t="shared" si="175"/>
        <v>160</v>
      </c>
      <c r="F312" s="331"/>
      <c r="G312" s="274"/>
      <c r="H312" s="569"/>
      <c r="I312" s="569" t="s">
        <v>619</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25">
      <c r="A313" s="249"/>
      <c r="B313" s="258"/>
      <c r="C313" s="447">
        <f>INT($C$40)+3</f>
        <v>4</v>
      </c>
      <c r="D313" s="274"/>
      <c r="E313" s="325">
        <f t="shared" si="175"/>
        <v>161</v>
      </c>
      <c r="F313" s="331"/>
      <c r="G313" s="274"/>
      <c r="H313" s="569"/>
      <c r="I313" s="569" t="s">
        <v>620</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25">
      <c r="A314" s="249"/>
      <c r="B314" s="258"/>
      <c r="C314" s="447">
        <f>INT($C$40)+3</f>
        <v>4</v>
      </c>
      <c r="D314" s="274"/>
      <c r="E314" s="325">
        <f t="shared" si="175"/>
        <v>162</v>
      </c>
      <c r="F314" s="331"/>
      <c r="G314" s="274"/>
      <c r="H314" s="573"/>
      <c r="I314" s="573" t="s">
        <v>751</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25">
      <c r="A315" s="249"/>
      <c r="B315" s="258"/>
      <c r="C315" s="447">
        <f>INT($C$40)+2</f>
        <v>3</v>
      </c>
      <c r="D315" s="274"/>
      <c r="E315" s="325">
        <f t="shared" si="175"/>
        <v>163</v>
      </c>
      <c r="F315" s="331"/>
      <c r="G315" s="274"/>
      <c r="H315" s="575"/>
      <c r="I315" s="575" t="s">
        <v>752</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25">
      <c r="A316" s="249"/>
      <c r="B316" s="258"/>
      <c r="C316" s="447">
        <f>INT($C$40)+2</f>
        <v>3</v>
      </c>
      <c r="D316" s="274"/>
      <c r="E316" s="325">
        <f t="shared" si="175"/>
        <v>164</v>
      </c>
      <c r="F316" s="331"/>
      <c r="G316" s="274"/>
      <c r="H316" s="465"/>
      <c r="I316" s="465" t="s">
        <v>753</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25">
      <c r="A317" s="249"/>
      <c r="B317" s="258"/>
      <c r="C317" s="447">
        <f t="shared" ref="C317:C365" si="181">INT($C$40)+3</f>
        <v>4</v>
      </c>
      <c r="D317" s="274"/>
      <c r="E317" s="325">
        <f t="shared" si="175"/>
        <v>165</v>
      </c>
      <c r="F317" s="331"/>
      <c r="G317" s="274"/>
      <c r="H317" s="514"/>
      <c r="I317" s="514" t="s">
        <v>754</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25">
      <c r="A318" s="249"/>
      <c r="B318" s="258"/>
      <c r="C318" s="447">
        <f>INT($C$40)+2</f>
        <v>3</v>
      </c>
      <c r="D318" s="274"/>
      <c r="E318" s="325">
        <f t="shared" si="175"/>
        <v>166</v>
      </c>
      <c r="F318" s="331"/>
      <c r="G318" s="274"/>
      <c r="H318" s="515"/>
      <c r="I318" s="515" t="s">
        <v>755</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25">
      <c r="A319" s="249"/>
      <c r="B319" s="258"/>
      <c r="C319" s="447">
        <f>INT($C$40)+3</f>
        <v>4</v>
      </c>
      <c r="D319" s="274"/>
      <c r="E319" s="325">
        <f t="shared" si="175"/>
        <v>167</v>
      </c>
      <c r="F319" s="331"/>
      <c r="G319" s="274"/>
      <c r="H319" s="347"/>
      <c r="I319" s="347" t="s">
        <v>756</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25">
      <c r="A320" s="249"/>
      <c r="B320" s="258"/>
      <c r="C320" s="447">
        <f>INT($C$40)+2</f>
        <v>3</v>
      </c>
      <c r="D320" s="274"/>
      <c r="E320" s="325">
        <f t="shared" si="175"/>
        <v>168</v>
      </c>
      <c r="F320" s="331"/>
      <c r="G320" s="274"/>
      <c r="H320" s="575"/>
      <c r="I320" s="575" t="s">
        <v>757</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25">
      <c r="A321" s="249"/>
      <c r="B321" s="258"/>
      <c r="C321" s="447">
        <f>INT($C$40)+2</f>
        <v>3</v>
      </c>
      <c r="D321" s="274"/>
      <c r="E321" s="325">
        <f t="shared" si="175"/>
        <v>169</v>
      </c>
      <c r="F321" s="331"/>
      <c r="G321" s="274"/>
      <c r="H321" s="567" t="str">
        <f>Sheep!$H$252&amp;" Maternal"</f>
        <v>Win Maternal</v>
      </c>
      <c r="I321" s="567" t="s">
        <v>923</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25">
      <c r="A322" s="249"/>
      <c r="B322" s="258"/>
      <c r="C322" s="447">
        <f>INT($C$40)+3</f>
        <v>4</v>
      </c>
      <c r="D322" s="274"/>
      <c r="E322" s="325">
        <f t="shared" si="175"/>
        <v>170</v>
      </c>
      <c r="F322" s="331"/>
      <c r="G322" s="274"/>
      <c r="H322" s="569"/>
      <c r="I322" s="587" t="s">
        <v>924</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25">
      <c r="A323" s="249"/>
      <c r="B323" s="258"/>
      <c r="C323" s="447">
        <f>INT($C$40)+3</f>
        <v>4</v>
      </c>
      <c r="D323" s="274"/>
      <c r="E323" s="325">
        <f t="shared" si="175"/>
        <v>171</v>
      </c>
      <c r="F323" s="331"/>
      <c r="G323" s="274"/>
      <c r="H323" s="569"/>
      <c r="I323" s="584" t="s">
        <v>926</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25">
      <c r="A324" s="249"/>
      <c r="B324" s="258"/>
      <c r="C324" s="447">
        <f t="shared" ref="C324:C327" si="182">INT($C$40)+3</f>
        <v>4</v>
      </c>
      <c r="D324" s="274"/>
      <c r="E324" s="325">
        <f t="shared" si="175"/>
        <v>172</v>
      </c>
      <c r="F324" s="331"/>
      <c r="G324" s="274"/>
      <c r="H324" s="569"/>
      <c r="I324" s="587" t="s">
        <v>925</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25">
      <c r="A325" s="249"/>
      <c r="B325" s="258"/>
      <c r="C325" s="447">
        <f t="shared" si="182"/>
        <v>4</v>
      </c>
      <c r="D325" s="274"/>
      <c r="E325" s="325">
        <f t="shared" si="175"/>
        <v>173</v>
      </c>
      <c r="F325" s="331"/>
      <c r="G325" s="274"/>
      <c r="H325" s="569"/>
      <c r="I325" s="584" t="s">
        <v>927</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25">
      <c r="A326" s="249"/>
      <c r="B326" s="258"/>
      <c r="C326" s="447">
        <f t="shared" si="182"/>
        <v>4</v>
      </c>
      <c r="D326" s="274"/>
      <c r="E326" s="325">
        <f t="shared" si="175"/>
        <v>174</v>
      </c>
      <c r="F326" s="331"/>
      <c r="G326" s="274"/>
      <c r="H326" s="569"/>
      <c r="I326" s="584" t="s">
        <v>930</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25">
      <c r="A327" s="249"/>
      <c r="B327" s="258"/>
      <c r="C327" s="447">
        <f t="shared" si="182"/>
        <v>4</v>
      </c>
      <c r="D327" s="274"/>
      <c r="E327" s="325">
        <f t="shared" si="175"/>
        <v>175</v>
      </c>
      <c r="F327" s="331"/>
      <c r="G327" s="274"/>
      <c r="H327" s="569"/>
      <c r="I327" s="587" t="s">
        <v>931</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25">
      <c r="A328" s="249"/>
      <c r="B328" s="258"/>
      <c r="C328" s="447">
        <f>INT($C$40)+3</f>
        <v>4</v>
      </c>
      <c r="D328" s="274"/>
      <c r="E328" s="325">
        <f t="shared" si="175"/>
        <v>176</v>
      </c>
      <c r="F328" s="331"/>
      <c r="G328" s="274"/>
      <c r="H328" s="569"/>
      <c r="I328" s="584" t="s">
        <v>927</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25">
      <c r="A329" s="249"/>
      <c r="B329" s="258"/>
      <c r="C329" s="447">
        <f>INT($C$40)+3</f>
        <v>4</v>
      </c>
      <c r="D329" s="274"/>
      <c r="E329" s="325">
        <f t="shared" si="175"/>
        <v>177</v>
      </c>
      <c r="F329" s="331"/>
      <c r="G329" s="274"/>
      <c r="H329" s="569"/>
      <c r="I329" s="584" t="s">
        <v>928</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25">
      <c r="A330" s="249"/>
      <c r="B330" s="258"/>
      <c r="C330" s="447">
        <f>INT($C$40)+3</f>
        <v>4</v>
      </c>
      <c r="D330" s="274"/>
      <c r="E330" s="325">
        <f t="shared" si="175"/>
        <v>178</v>
      </c>
      <c r="F330" s="331"/>
      <c r="G330" s="274"/>
      <c r="H330" s="569"/>
      <c r="I330" s="584" t="s">
        <v>929</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25">
      <c r="A331" s="249"/>
      <c r="B331" s="258"/>
      <c r="C331" s="447">
        <f t="shared" ref="C331" si="184">INT($C$40)+3</f>
        <v>4</v>
      </c>
      <c r="D331" s="274"/>
      <c r="E331" s="325">
        <f t="shared" si="175"/>
        <v>179</v>
      </c>
      <c r="F331" s="331"/>
      <c r="G331" s="274"/>
      <c r="H331" s="569"/>
      <c r="I331" s="587" t="s">
        <v>935</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25">
      <c r="A332" s="249"/>
      <c r="B332" s="258"/>
      <c r="C332" s="447">
        <f>INT($C$40)+3</f>
        <v>4</v>
      </c>
      <c r="D332" s="274"/>
      <c r="E332" s="325">
        <f t="shared" si="175"/>
        <v>180</v>
      </c>
      <c r="F332" s="331"/>
      <c r="G332" s="274"/>
      <c r="H332" s="569"/>
      <c r="I332" s="584" t="s">
        <v>927</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25">
      <c r="A333" s="249"/>
      <c r="B333" s="258"/>
      <c r="C333" s="447">
        <f>INT($C$40)+3</f>
        <v>4</v>
      </c>
      <c r="D333" s="274"/>
      <c r="E333" s="325">
        <f t="shared" si="175"/>
        <v>181</v>
      </c>
      <c r="F333" s="331"/>
      <c r="G333" s="274"/>
      <c r="H333" s="569"/>
      <c r="I333" s="584" t="s">
        <v>928</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25">
      <c r="A334" s="249"/>
      <c r="B334" s="258"/>
      <c r="C334" s="447">
        <f>INT($C$40)+3</f>
        <v>4</v>
      </c>
      <c r="D334" s="274"/>
      <c r="E334" s="325">
        <f t="shared" si="175"/>
        <v>182</v>
      </c>
      <c r="F334" s="331"/>
      <c r="G334" s="274"/>
      <c r="H334" s="571"/>
      <c r="I334" s="585" t="s">
        <v>929</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25">
      <c r="A335" s="249"/>
      <c r="B335" s="258"/>
      <c r="C335" s="447">
        <f>INT($C$40)+2</f>
        <v>3</v>
      </c>
      <c r="D335" s="274"/>
      <c r="E335" s="325">
        <f t="shared" si="175"/>
        <v>183</v>
      </c>
      <c r="F335" s="331"/>
      <c r="G335" s="274"/>
      <c r="H335" s="567"/>
      <c r="I335" s="567" t="s">
        <v>618</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25">
      <c r="A336" s="249"/>
      <c r="B336" s="258"/>
      <c r="C336" s="447">
        <f t="shared" si="181"/>
        <v>4</v>
      </c>
      <c r="D336" s="274"/>
      <c r="E336" s="325">
        <f t="shared" si="175"/>
        <v>184</v>
      </c>
      <c r="F336" s="331"/>
      <c r="G336" s="274"/>
      <c r="H336" s="569"/>
      <c r="I336" s="569" t="s">
        <v>619</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25">
      <c r="A337" s="249"/>
      <c r="B337" s="258"/>
      <c r="C337" s="447">
        <f t="shared" si="181"/>
        <v>4</v>
      </c>
      <c r="D337" s="274"/>
      <c r="E337" s="325">
        <f t="shared" si="175"/>
        <v>185</v>
      </c>
      <c r="F337" s="331"/>
      <c r="G337" s="274"/>
      <c r="H337" s="569"/>
      <c r="I337" s="569" t="s">
        <v>620</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25">
      <c r="A338" s="249"/>
      <c r="B338" s="258"/>
      <c r="C338" s="447">
        <f t="shared" si="181"/>
        <v>4</v>
      </c>
      <c r="D338" s="274"/>
      <c r="E338" s="325">
        <f t="shared" si="175"/>
        <v>186</v>
      </c>
      <c r="F338" s="331"/>
      <c r="G338" s="274"/>
      <c r="H338" s="573"/>
      <c r="I338" s="573" t="s">
        <v>751</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25">
      <c r="A339" s="249"/>
      <c r="B339" s="258"/>
      <c r="C339" s="447">
        <f>INT($C$40)+3</f>
        <v>4</v>
      </c>
      <c r="D339" s="274"/>
      <c r="E339" s="325">
        <f t="shared" si="175"/>
        <v>187</v>
      </c>
      <c r="F339" s="331"/>
      <c r="G339" s="274"/>
      <c r="H339" s="575"/>
      <c r="I339" s="575" t="s">
        <v>752</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25">
      <c r="A340" s="249"/>
      <c r="B340" s="258"/>
      <c r="C340" s="447">
        <f>INT($C$40)+2</f>
        <v>3</v>
      </c>
      <c r="D340" s="274"/>
      <c r="E340" s="325">
        <f t="shared" si="175"/>
        <v>188</v>
      </c>
      <c r="F340" s="331"/>
      <c r="G340" s="274"/>
      <c r="H340" s="465"/>
      <c r="I340" s="465" t="s">
        <v>753</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25">
      <c r="A341" s="249"/>
      <c r="B341" s="258"/>
      <c r="C341" s="447">
        <f t="shared" si="181"/>
        <v>4</v>
      </c>
      <c r="D341" s="274"/>
      <c r="E341" s="325">
        <f t="shared" si="175"/>
        <v>189</v>
      </c>
      <c r="F341" s="331"/>
      <c r="G341" s="274"/>
      <c r="H341" s="514"/>
      <c r="I341" s="514" t="s">
        <v>754</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25">
      <c r="A342" s="249"/>
      <c r="B342" s="258"/>
      <c r="C342" s="447">
        <f>INT($C$40)+2</f>
        <v>3</v>
      </c>
      <c r="D342" s="274"/>
      <c r="E342" s="325">
        <f t="shared" si="175"/>
        <v>190</v>
      </c>
      <c r="F342" s="331"/>
      <c r="G342" s="274"/>
      <c r="H342" s="515"/>
      <c r="I342" s="515" t="s">
        <v>755</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25">
      <c r="A343" s="249"/>
      <c r="B343" s="258"/>
      <c r="C343" s="447">
        <f>INT($C$40)+3</f>
        <v>4</v>
      </c>
      <c r="D343" s="274"/>
      <c r="E343" s="325">
        <f t="shared" si="175"/>
        <v>191</v>
      </c>
      <c r="F343" s="331"/>
      <c r="G343" s="274"/>
      <c r="H343" s="347"/>
      <c r="I343" s="347" t="s">
        <v>756</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25">
      <c r="A344" s="249"/>
      <c r="B344" s="258"/>
      <c r="C344" s="447">
        <f>INT($C$40)+3</f>
        <v>4</v>
      </c>
      <c r="D344" s="274"/>
      <c r="E344" s="325">
        <f t="shared" si="175"/>
        <v>192</v>
      </c>
      <c r="F344" s="331"/>
      <c r="G344" s="274"/>
      <c r="H344" s="575"/>
      <c r="I344" s="575" t="s">
        <v>757</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25">
      <c r="A345" s="249"/>
      <c r="B345" s="258"/>
      <c r="C345" s="447">
        <f>INT($C$40)+2</f>
        <v>3</v>
      </c>
      <c r="D345" s="274"/>
      <c r="E345" s="325">
        <f t="shared" si="175"/>
        <v>193</v>
      </c>
      <c r="F345" s="331"/>
      <c r="G345" s="274"/>
      <c r="H345" s="567" t="str">
        <f>Sheep!$H$253&amp;" Maternal"</f>
        <v>Spr Maternal</v>
      </c>
      <c r="I345" s="567" t="s">
        <v>923</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25">
      <c r="A346" s="249"/>
      <c r="B346" s="258"/>
      <c r="C346" s="447">
        <f>INT($C$40)+3</f>
        <v>4</v>
      </c>
      <c r="D346" s="274"/>
      <c r="E346" s="325">
        <f t="shared" ref="E346:E368" si="186">E345+1</f>
        <v>194</v>
      </c>
      <c r="F346" s="331"/>
      <c r="G346" s="274"/>
      <c r="H346" s="569"/>
      <c r="I346" s="587" t="s">
        <v>924</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25">
      <c r="A347" s="249"/>
      <c r="B347" s="258"/>
      <c r="C347" s="447">
        <f>INT($C$40)+3</f>
        <v>4</v>
      </c>
      <c r="D347" s="274"/>
      <c r="E347" s="325">
        <f t="shared" si="186"/>
        <v>195</v>
      </c>
      <c r="F347" s="331"/>
      <c r="G347" s="274"/>
      <c r="H347" s="569"/>
      <c r="I347" s="584" t="s">
        <v>926</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25">
      <c r="A348" s="249"/>
      <c r="B348" s="258"/>
      <c r="C348" s="447">
        <f t="shared" ref="C348:C355" si="187">INT($C$40)+3</f>
        <v>4</v>
      </c>
      <c r="D348" s="274"/>
      <c r="E348" s="325">
        <f t="shared" si="186"/>
        <v>196</v>
      </c>
      <c r="F348" s="331"/>
      <c r="G348" s="274"/>
      <c r="H348" s="569"/>
      <c r="I348" s="587" t="s">
        <v>925</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25">
      <c r="A349" s="249"/>
      <c r="B349" s="258"/>
      <c r="C349" s="447">
        <f t="shared" si="187"/>
        <v>4</v>
      </c>
      <c r="D349" s="274"/>
      <c r="E349" s="325">
        <f t="shared" si="186"/>
        <v>197</v>
      </c>
      <c r="F349" s="331"/>
      <c r="G349" s="274"/>
      <c r="H349" s="569"/>
      <c r="I349" s="584" t="s">
        <v>927</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25">
      <c r="A350" s="249"/>
      <c r="B350" s="258"/>
      <c r="C350" s="447">
        <f t="shared" si="187"/>
        <v>4</v>
      </c>
      <c r="D350" s="274"/>
      <c r="E350" s="325">
        <f t="shared" si="186"/>
        <v>198</v>
      </c>
      <c r="F350" s="331"/>
      <c r="G350" s="274"/>
      <c r="H350" s="569"/>
      <c r="I350" s="584" t="s">
        <v>930</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25">
      <c r="A351" s="249"/>
      <c r="B351" s="258"/>
      <c r="C351" s="447">
        <f t="shared" si="187"/>
        <v>4</v>
      </c>
      <c r="D351" s="274"/>
      <c r="E351" s="325">
        <f t="shared" si="186"/>
        <v>199</v>
      </c>
      <c r="F351" s="331"/>
      <c r="G351" s="274"/>
      <c r="H351" s="569"/>
      <c r="I351" s="587" t="s">
        <v>931</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25">
      <c r="A352" s="249"/>
      <c r="B352" s="258"/>
      <c r="C352" s="447">
        <f>INT($C$40)+3</f>
        <v>4</v>
      </c>
      <c r="D352" s="274"/>
      <c r="E352" s="325">
        <f t="shared" si="186"/>
        <v>200</v>
      </c>
      <c r="F352" s="331"/>
      <c r="G352" s="274"/>
      <c r="H352" s="569"/>
      <c r="I352" s="584" t="s">
        <v>927</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25">
      <c r="A353" s="249"/>
      <c r="B353" s="258"/>
      <c r="C353" s="447">
        <f>INT($C$40)+3</f>
        <v>4</v>
      </c>
      <c r="D353" s="274"/>
      <c r="E353" s="325">
        <f t="shared" si="186"/>
        <v>201</v>
      </c>
      <c r="F353" s="331"/>
      <c r="G353" s="274"/>
      <c r="H353" s="569"/>
      <c r="I353" s="584" t="s">
        <v>928</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25">
      <c r="A354" s="249"/>
      <c r="B354" s="258"/>
      <c r="C354" s="447">
        <f>INT($C$40)+3</f>
        <v>4</v>
      </c>
      <c r="D354" s="274"/>
      <c r="E354" s="325">
        <f t="shared" si="186"/>
        <v>202</v>
      </c>
      <c r="F354" s="331"/>
      <c r="G354" s="274"/>
      <c r="H354" s="569"/>
      <c r="I354" s="584" t="s">
        <v>929</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25">
      <c r="A355" s="249"/>
      <c r="B355" s="258"/>
      <c r="C355" s="447">
        <f t="shared" si="187"/>
        <v>4</v>
      </c>
      <c r="D355" s="274"/>
      <c r="E355" s="325">
        <f t="shared" si="186"/>
        <v>203</v>
      </c>
      <c r="F355" s="331"/>
      <c r="G355" s="274"/>
      <c r="H355" s="569"/>
      <c r="I355" s="587" t="s">
        <v>935</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25">
      <c r="A356" s="249"/>
      <c r="B356" s="258"/>
      <c r="C356" s="447">
        <f>INT($C$40)+3</f>
        <v>4</v>
      </c>
      <c r="D356" s="274"/>
      <c r="E356" s="325">
        <f t="shared" si="186"/>
        <v>204</v>
      </c>
      <c r="F356" s="331"/>
      <c r="G356" s="274"/>
      <c r="H356" s="569"/>
      <c r="I356" s="584" t="s">
        <v>927</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25">
      <c r="A357" s="249"/>
      <c r="B357" s="258"/>
      <c r="C357" s="447">
        <f>INT($C$40)+3</f>
        <v>4</v>
      </c>
      <c r="D357" s="274"/>
      <c r="E357" s="325">
        <f t="shared" si="186"/>
        <v>205</v>
      </c>
      <c r="F357" s="331"/>
      <c r="G357" s="274"/>
      <c r="H357" s="569"/>
      <c r="I357" s="584" t="s">
        <v>928</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25">
      <c r="A358" s="249"/>
      <c r="B358" s="258"/>
      <c r="C358" s="447">
        <f>INT($C$40)+3</f>
        <v>4</v>
      </c>
      <c r="D358" s="274"/>
      <c r="E358" s="325">
        <f t="shared" si="186"/>
        <v>206</v>
      </c>
      <c r="F358" s="331"/>
      <c r="G358" s="274"/>
      <c r="H358" s="571"/>
      <c r="I358" s="585" t="s">
        <v>929</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25">
      <c r="A359" s="249"/>
      <c r="B359" s="258"/>
      <c r="C359" s="447">
        <f>INT($C$40)+2</f>
        <v>3</v>
      </c>
      <c r="D359" s="274"/>
      <c r="E359" s="325">
        <f t="shared" si="186"/>
        <v>207</v>
      </c>
      <c r="F359" s="331"/>
      <c r="G359" s="274"/>
      <c r="H359" s="567"/>
      <c r="I359" s="567" t="s">
        <v>618</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25">
      <c r="A360" s="249"/>
      <c r="B360" s="258"/>
      <c r="C360" s="447">
        <f t="shared" si="181"/>
        <v>4</v>
      </c>
      <c r="D360" s="274"/>
      <c r="E360" s="325">
        <f t="shared" si="186"/>
        <v>208</v>
      </c>
      <c r="F360" s="331"/>
      <c r="G360" s="274"/>
      <c r="H360" s="569"/>
      <c r="I360" s="569" t="s">
        <v>619</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25">
      <c r="A361" s="249"/>
      <c r="B361" s="258"/>
      <c r="C361" s="447">
        <f t="shared" si="181"/>
        <v>4</v>
      </c>
      <c r="D361" s="274"/>
      <c r="E361" s="325">
        <f t="shared" si="186"/>
        <v>209</v>
      </c>
      <c r="F361" s="331"/>
      <c r="G361" s="274"/>
      <c r="H361" s="569"/>
      <c r="I361" s="569" t="s">
        <v>620</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25">
      <c r="A362" s="249"/>
      <c r="B362" s="258"/>
      <c r="C362" s="447">
        <f t="shared" si="181"/>
        <v>4</v>
      </c>
      <c r="D362" s="274"/>
      <c r="E362" s="325">
        <f t="shared" si="186"/>
        <v>210</v>
      </c>
      <c r="F362" s="331"/>
      <c r="G362" s="274"/>
      <c r="H362" s="573"/>
      <c r="I362" s="573" t="s">
        <v>751</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25">
      <c r="A363" s="249"/>
      <c r="B363" s="258"/>
      <c r="C363" s="447">
        <f>INT($C$40)+3</f>
        <v>4</v>
      </c>
      <c r="D363" s="274"/>
      <c r="E363" s="325">
        <f t="shared" si="186"/>
        <v>211</v>
      </c>
      <c r="F363" s="331"/>
      <c r="G363" s="274"/>
      <c r="H363" s="575"/>
      <c r="I363" s="575" t="s">
        <v>752</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25">
      <c r="A364" s="249"/>
      <c r="B364" s="258"/>
      <c r="C364" s="447">
        <f>INT($C$40)+2</f>
        <v>3</v>
      </c>
      <c r="D364" s="274"/>
      <c r="E364" s="325">
        <f t="shared" si="186"/>
        <v>212</v>
      </c>
      <c r="F364" s="331"/>
      <c r="G364" s="274"/>
      <c r="H364" s="465"/>
      <c r="I364" s="465" t="s">
        <v>753</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25">
      <c r="A365" s="249"/>
      <c r="B365" s="258"/>
      <c r="C365" s="447">
        <f t="shared" si="181"/>
        <v>4</v>
      </c>
      <c r="D365" s="274"/>
      <c r="E365" s="325">
        <f t="shared" si="186"/>
        <v>213</v>
      </c>
      <c r="F365" s="331"/>
      <c r="G365" s="274"/>
      <c r="H365" s="514"/>
      <c r="I365" s="514" t="s">
        <v>754</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25">
      <c r="A366" s="249"/>
      <c r="B366" s="258"/>
      <c r="C366" s="447">
        <f>INT($C$40)+2</f>
        <v>3</v>
      </c>
      <c r="D366" s="274"/>
      <c r="E366" s="325">
        <f t="shared" si="186"/>
        <v>214</v>
      </c>
      <c r="F366" s="331"/>
      <c r="G366" s="274"/>
      <c r="H366" s="515"/>
      <c r="I366" s="515" t="s">
        <v>755</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25">
      <c r="A367" s="249"/>
      <c r="B367" s="258"/>
      <c r="C367" s="447">
        <f>INT($C$40)+3</f>
        <v>4</v>
      </c>
      <c r="D367" s="274"/>
      <c r="E367" s="325">
        <f t="shared" si="186"/>
        <v>215</v>
      </c>
      <c r="F367" s="331"/>
      <c r="G367" s="274"/>
      <c r="H367" s="347"/>
      <c r="I367" s="347" t="s">
        <v>756</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25">
      <c r="A368" s="249"/>
      <c r="B368" s="258"/>
      <c r="C368" s="447">
        <f>INT($C$40)+3</f>
        <v>4</v>
      </c>
      <c r="D368" s="274"/>
      <c r="E368" s="325">
        <f t="shared" si="186"/>
        <v>216</v>
      </c>
      <c r="F368" s="331"/>
      <c r="G368" s="274"/>
      <c r="H368" s="575"/>
      <c r="I368" s="575" t="s">
        <v>757</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0999999999999996" customHeight="1" outlineLevel="2" x14ac:dyDescent="0.2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430</v>
      </c>
      <c r="SK369" s="261"/>
      <c r="SL369" s="249"/>
      <c r="SM369" s="249"/>
      <c r="SN369" s="249"/>
    </row>
    <row r="370" spans="1:508" ht="5.0999999999999996" customHeight="1" outlineLevel="2" x14ac:dyDescent="0.2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0999999999999996" customHeight="1" outlineLevel="1" x14ac:dyDescent="0.2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126</v>
      </c>
      <c r="SL371" s="249"/>
      <c r="SM371" s="249"/>
      <c r="SN371" s="249"/>
    </row>
    <row r="372" spans="1:508" ht="5.0999999999999996" customHeight="1" collapsed="1" x14ac:dyDescent="0.2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2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2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2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2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2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2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2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25">
      <c r="C380" s="446" t="s">
        <v>740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0"/>
  <sheetViews>
    <sheetView tabSelected="1" workbookViewId="0">
      <selection activeCell="G13" sqref="G13"/>
    </sheetView>
  </sheetViews>
  <sheetFormatPr defaultColWidth="8.7109375" defaultRowHeight="15" x14ac:dyDescent="0.25"/>
  <cols>
    <col min="1" max="1" width="20" style="65" customWidth="1"/>
    <col min="2" max="2" width="10.5703125" style="65" bestFit="1" customWidth="1"/>
    <col min="3" max="3" width="10.7109375" style="65" bestFit="1" customWidth="1"/>
    <col min="4" max="16384" width="8.7109375" style="65"/>
  </cols>
  <sheetData>
    <row r="2" spans="1:2" x14ac:dyDescent="0.25">
      <c r="A2" s="66" t="s">
        <v>84</v>
      </c>
    </row>
    <row r="3" spans="1:2" x14ac:dyDescent="0.25">
      <c r="A3" t="s">
        <v>85</v>
      </c>
      <c r="B3" s="200">
        <v>1</v>
      </c>
    </row>
    <row r="4" spans="1:2" ht="7.35" customHeight="1" x14ac:dyDescent="0.25"/>
    <row r="5" spans="1:2" x14ac:dyDescent="0.25">
      <c r="A5" t="s">
        <v>87</v>
      </c>
      <c r="B5" s="200">
        <v>1.25</v>
      </c>
    </row>
    <row r="7" spans="1:2" x14ac:dyDescent="0.25">
      <c r="A7" s="66" t="s">
        <v>86</v>
      </c>
    </row>
    <row r="8" spans="1:2" x14ac:dyDescent="0.25">
      <c r="A8" t="s">
        <v>88</v>
      </c>
      <c r="B8" s="200">
        <v>11</v>
      </c>
    </row>
    <row r="9" spans="1:2" ht="7.35" customHeight="1" x14ac:dyDescent="0.25"/>
    <row r="10" spans="1:2" x14ac:dyDescent="0.25">
      <c r="A10" t="s">
        <v>89</v>
      </c>
      <c r="B10" s="200">
        <v>10</v>
      </c>
    </row>
    <row r="12" spans="1:2" x14ac:dyDescent="0.25">
      <c r="A12" s="66" t="s">
        <v>90</v>
      </c>
    </row>
    <row r="13" spans="1:2" x14ac:dyDescent="0.25">
      <c r="A13" t="s">
        <v>91</v>
      </c>
      <c r="B13" s="200">
        <v>0.85</v>
      </c>
    </row>
    <row r="15" spans="1:2" x14ac:dyDescent="0.25">
      <c r="A15" t="s">
        <v>92</v>
      </c>
      <c r="B15"/>
    </row>
    <row r="16" spans="1:2" x14ac:dyDescent="0.25">
      <c r="A16" t="s">
        <v>399</v>
      </c>
      <c r="B16" s="200">
        <v>1.3</v>
      </c>
    </row>
    <row r="17" spans="1:2" x14ac:dyDescent="0.25">
      <c r="A17" t="s">
        <v>59</v>
      </c>
      <c r="B17" s="200">
        <v>1.1000000000000001</v>
      </c>
    </row>
    <row r="18" spans="1:2" x14ac:dyDescent="0.25">
      <c r="A18" t="s">
        <v>60</v>
      </c>
      <c r="B18" s="200">
        <v>1.1000000000000001</v>
      </c>
    </row>
    <row r="19" spans="1:2" x14ac:dyDescent="0.25">
      <c r="A19" t="s">
        <v>61</v>
      </c>
      <c r="B19" s="200">
        <v>1.2</v>
      </c>
    </row>
    <row r="20" spans="1:2" x14ac:dyDescent="0.25">
      <c r="A20" t="s">
        <v>62</v>
      </c>
      <c r="B20" s="200">
        <v>1</v>
      </c>
    </row>
    <row r="21" spans="1:2" x14ac:dyDescent="0.25">
      <c r="A21" t="s">
        <v>906</v>
      </c>
      <c r="B21" s="200">
        <v>1</v>
      </c>
    </row>
    <row r="22" spans="1:2" x14ac:dyDescent="0.25">
      <c r="A22" t="s">
        <v>907</v>
      </c>
      <c r="B22" s="200">
        <v>1</v>
      </c>
    </row>
    <row r="23" spans="1:2" x14ac:dyDescent="0.25">
      <c r="A23" t="s">
        <v>908</v>
      </c>
      <c r="B23" s="200">
        <v>1</v>
      </c>
    </row>
    <row r="24" spans="1:2" x14ac:dyDescent="0.25">
      <c r="A24" t="s">
        <v>1200</v>
      </c>
      <c r="B24" s="200">
        <v>1</v>
      </c>
    </row>
    <row r="26" spans="1:2" x14ac:dyDescent="0.25">
      <c r="A26" t="s">
        <v>93</v>
      </c>
      <c r="B26"/>
    </row>
    <row r="27" spans="1:2" x14ac:dyDescent="0.25">
      <c r="A27" t="s">
        <v>399</v>
      </c>
      <c r="B27" s="200">
        <v>1.2</v>
      </c>
    </row>
    <row r="28" spans="1:2" x14ac:dyDescent="0.25">
      <c r="A28" t="s">
        <v>59</v>
      </c>
      <c r="B28" s="200">
        <v>1.1000000000000001</v>
      </c>
    </row>
    <row r="29" spans="1:2" x14ac:dyDescent="0.25">
      <c r="A29" t="s">
        <v>60</v>
      </c>
      <c r="B29" s="200">
        <v>1.1000000000000001</v>
      </c>
    </row>
    <row r="30" spans="1:2" x14ac:dyDescent="0.25">
      <c r="A30" t="s">
        <v>61</v>
      </c>
      <c r="B30" s="200">
        <v>1.2</v>
      </c>
    </row>
    <row r="31" spans="1:2" x14ac:dyDescent="0.25">
      <c r="A31" t="s">
        <v>62</v>
      </c>
      <c r="B31" s="200">
        <v>1</v>
      </c>
    </row>
    <row r="32" spans="1:2" x14ac:dyDescent="0.25">
      <c r="A32" t="s">
        <v>906</v>
      </c>
      <c r="B32" s="200">
        <v>1</v>
      </c>
    </row>
    <row r="33" spans="1:2" x14ac:dyDescent="0.25">
      <c r="A33" t="s">
        <v>907</v>
      </c>
      <c r="B33" s="200">
        <v>1</v>
      </c>
    </row>
    <row r="34" spans="1:2" x14ac:dyDescent="0.25">
      <c r="A34" t="s">
        <v>908</v>
      </c>
      <c r="B34" s="200">
        <v>1</v>
      </c>
    </row>
    <row r="35" spans="1:2" x14ac:dyDescent="0.25">
      <c r="A35" t="s">
        <v>1200</v>
      </c>
      <c r="B35" s="200">
        <v>1</v>
      </c>
    </row>
    <row r="37" spans="1:2" x14ac:dyDescent="0.25">
      <c r="A37" t="s">
        <v>97</v>
      </c>
      <c r="B37"/>
    </row>
    <row r="38" spans="1:2" x14ac:dyDescent="0.25">
      <c r="A38" t="s">
        <v>399</v>
      </c>
      <c r="B38" s="200">
        <v>1</v>
      </c>
    </row>
    <row r="39" spans="1:2" x14ac:dyDescent="0.25">
      <c r="A39" t="s">
        <v>59</v>
      </c>
      <c r="B39" s="200">
        <v>1</v>
      </c>
    </row>
    <row r="40" spans="1:2" x14ac:dyDescent="0.25">
      <c r="A40" t="s">
        <v>60</v>
      </c>
      <c r="B40" s="200">
        <v>1</v>
      </c>
    </row>
    <row r="41" spans="1:2" x14ac:dyDescent="0.25">
      <c r="A41" t="s">
        <v>61</v>
      </c>
      <c r="B41" s="200">
        <v>1</v>
      </c>
    </row>
    <row r="42" spans="1:2" x14ac:dyDescent="0.25">
      <c r="A42" t="s">
        <v>62</v>
      </c>
      <c r="B42" s="200">
        <v>1</v>
      </c>
    </row>
    <row r="43" spans="1:2" x14ac:dyDescent="0.25">
      <c r="A43" t="s">
        <v>906</v>
      </c>
      <c r="B43" s="200">
        <v>1</v>
      </c>
    </row>
    <row r="44" spans="1:2" x14ac:dyDescent="0.25">
      <c r="A44" t="s">
        <v>907</v>
      </c>
      <c r="B44" s="200">
        <v>1</v>
      </c>
    </row>
    <row r="45" spans="1:2" x14ac:dyDescent="0.25">
      <c r="A45" t="s">
        <v>908</v>
      </c>
      <c r="B45" s="200">
        <v>1</v>
      </c>
    </row>
    <row r="46" spans="1:2" x14ac:dyDescent="0.25">
      <c r="A46" t="s">
        <v>1200</v>
      </c>
      <c r="B46" s="200">
        <v>1</v>
      </c>
    </row>
    <row r="48" spans="1:2" x14ac:dyDescent="0.25">
      <c r="A48" s="66" t="s">
        <v>94</v>
      </c>
    </row>
    <row r="49" spans="1:3" x14ac:dyDescent="0.25">
      <c r="A49" t="s">
        <v>95</v>
      </c>
      <c r="B49" s="781">
        <f>MIN(364,INT((C49 - DATE(YEAR(C49),1,1))))</f>
        <v>104</v>
      </c>
      <c r="C49" s="799">
        <v>43570</v>
      </c>
    </row>
    <row r="50"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65" customWidth="1"/>
    <col min="2" max="2" width="4.28515625" style="65" customWidth="1"/>
    <col min="3" max="3" width="4.42578125" style="65" customWidth="1"/>
    <col min="4" max="4" width="1.5703125" style="65" customWidth="1"/>
    <col min="5" max="5" width="2.5703125" style="65" customWidth="1"/>
    <col min="6" max="6" width="2.42578125" style="65" customWidth="1"/>
    <col min="7" max="7" width="10.7109375" style="65" customWidth="1"/>
    <col min="8" max="8" width="11.5703125" style="65" customWidth="1"/>
    <col min="9" max="9" width="17.7109375" style="65" customWidth="1"/>
    <col min="10" max="10" width="14" style="65" customWidth="1"/>
    <col min="11" max="11" width="17.28515625" style="65" customWidth="1"/>
    <col min="12" max="12" width="15.42578125" style="65" customWidth="1"/>
    <col min="13" max="13" width="14.28515625" style="65" customWidth="1"/>
    <col min="14" max="15" width="14.7109375" style="65" customWidth="1"/>
    <col min="16" max="17" width="13.28515625" style="65" customWidth="1"/>
    <col min="18" max="16384" width="8.7109375" style="65"/>
  </cols>
  <sheetData>
    <row r="1" spans="1:26"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customFormat="1"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25">
      <c r="A4" s="6"/>
      <c r="B4" s="7"/>
      <c r="C4" s="12"/>
      <c r="D4" s="12"/>
      <c r="E4" s="12" t="s">
        <v>1</v>
      </c>
      <c r="F4" s="13"/>
      <c r="G4" s="14" t="s">
        <v>373</v>
      </c>
      <c r="H4" s="13"/>
      <c r="I4" s="13"/>
      <c r="J4" s="13"/>
      <c r="K4" s="13"/>
      <c r="L4" s="13"/>
      <c r="M4" s="13"/>
      <c r="N4" s="13"/>
      <c r="O4" s="13"/>
      <c r="P4" s="13"/>
      <c r="Q4" s="13"/>
      <c r="R4" s="13"/>
      <c r="S4" s="15"/>
      <c r="T4" s="13"/>
      <c r="U4" s="15"/>
      <c r="V4" s="15"/>
      <c r="W4" s="16"/>
      <c r="X4" s="8"/>
      <c r="Y4" s="8"/>
      <c r="Z4" s="8"/>
    </row>
    <row r="5" spans="1:26" customFormat="1" ht="12" customHeight="1" outlineLevel="1" x14ac:dyDescent="0.2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2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2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2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2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0999999999999996" customHeight="1" outlineLevel="1"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0999999999999996" customHeight="1" outlineLevel="1" x14ac:dyDescent="0.2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2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25">
      <c r="A15" s="6"/>
      <c r="B15" s="7"/>
      <c r="C15" s="17"/>
      <c r="D15" s="17"/>
      <c r="E15" s="17"/>
      <c r="F15" s="26"/>
      <c r="G15" s="57"/>
      <c r="H15" s="57"/>
      <c r="I15" s="57" t="s">
        <v>965</v>
      </c>
      <c r="J15" s="241">
        <v>1</v>
      </c>
      <c r="K15" s="57"/>
      <c r="Q15" s="32"/>
      <c r="R15" s="32"/>
      <c r="S15" s="32"/>
      <c r="T15" s="32"/>
      <c r="U15" s="32"/>
      <c r="V15" s="30"/>
      <c r="W15" s="16"/>
      <c r="X15" s="8"/>
      <c r="Y15" s="8"/>
      <c r="Z15" s="8"/>
    </row>
    <row r="16" spans="1:26" customFormat="1" ht="12" customHeight="1" outlineLevel="1" x14ac:dyDescent="0.25">
      <c r="A16" s="6"/>
      <c r="B16" s="7"/>
      <c r="C16" s="17"/>
      <c r="D16" s="17"/>
      <c r="E16" s="17"/>
      <c r="F16" s="26"/>
      <c r="G16" s="57"/>
      <c r="H16" s="57"/>
      <c r="I16" s="188" t="s">
        <v>1012</v>
      </c>
      <c r="J16" s="665">
        <v>0.05</v>
      </c>
      <c r="K16" s="57"/>
      <c r="L16" s="57"/>
      <c r="O16" s="57"/>
      <c r="P16" s="32"/>
      <c r="Q16" s="32"/>
      <c r="R16" s="32"/>
      <c r="S16" s="32"/>
      <c r="T16" s="32"/>
      <c r="U16" s="32"/>
      <c r="V16" s="30"/>
      <c r="W16" s="16"/>
      <c r="X16" s="8"/>
      <c r="Y16" s="8"/>
      <c r="Z16" s="8"/>
    </row>
    <row r="17" spans="1:26" customFormat="1" ht="12" customHeight="1" outlineLevel="1" x14ac:dyDescent="0.2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25">
      <c r="A18" s="6"/>
      <c r="B18" s="7"/>
      <c r="C18" s="17"/>
      <c r="D18" s="17"/>
      <c r="E18" s="17"/>
      <c r="F18" s="26"/>
      <c r="G18" s="664"/>
      <c r="H18" s="664"/>
      <c r="I18" s="34" t="s">
        <v>963</v>
      </c>
      <c r="J18" s="34"/>
      <c r="K18" s="13" t="s">
        <v>962</v>
      </c>
      <c r="L18" s="632"/>
      <c r="M18" s="633">
        <v>0.5</v>
      </c>
      <c r="O18" s="57"/>
      <c r="P18" s="32"/>
      <c r="Q18" s="32"/>
      <c r="R18" s="32"/>
      <c r="S18" s="32"/>
      <c r="T18" s="32"/>
      <c r="U18" s="32"/>
      <c r="V18" s="30"/>
      <c r="W18" s="16"/>
      <c r="X18" s="8"/>
      <c r="Y18" s="8"/>
      <c r="Z18" s="8"/>
    </row>
    <row r="19" spans="1:26" customFormat="1" ht="12" customHeight="1" outlineLevel="1" x14ac:dyDescent="0.25">
      <c r="A19" s="6"/>
      <c r="B19" s="7"/>
      <c r="C19" s="17"/>
      <c r="D19" s="17"/>
      <c r="E19" s="17"/>
      <c r="F19" s="26"/>
      <c r="G19" s="664"/>
      <c r="H19" s="664"/>
      <c r="I19" s="82" t="s">
        <v>969</v>
      </c>
      <c r="J19" s="146"/>
      <c r="K19" s="629"/>
      <c r="L19" s="629"/>
      <c r="M19" s="630"/>
      <c r="O19" s="57"/>
      <c r="P19" s="32"/>
      <c r="Q19" s="32"/>
      <c r="R19" s="32"/>
      <c r="S19" s="32"/>
      <c r="T19" s="32"/>
      <c r="U19" s="32"/>
      <c r="V19" s="30"/>
      <c r="W19" s="16"/>
      <c r="X19" s="8"/>
      <c r="Y19" s="8"/>
      <c r="Z19" s="8"/>
    </row>
    <row r="20" spans="1:26" customFormat="1" ht="12" customHeight="1" outlineLevel="1" x14ac:dyDescent="0.2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0999999999999996" customHeight="1" outlineLevel="1" x14ac:dyDescent="0.2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2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2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0999999999999996" customHeight="1" outlineLevel="1" collapsed="1" thickBot="1" x14ac:dyDescent="0.3">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0999999999999996" customHeight="1" outlineLevel="1" x14ac:dyDescent="0.2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25">
      <c r="A28" s="6"/>
      <c r="B28" s="97"/>
      <c r="C28" s="12"/>
      <c r="D28" s="12">
        <v>0</v>
      </c>
      <c r="E28" s="12" t="s">
        <v>1</v>
      </c>
      <c r="F28" s="71"/>
      <c r="G28" s="72" t="s">
        <v>1111</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25">
      <c r="A29" s="6"/>
      <c r="B29" s="97"/>
      <c r="C29" s="12"/>
      <c r="D29" s="12"/>
      <c r="E29" s="17"/>
      <c r="F29" s="75"/>
      <c r="G29" s="76" t="s">
        <v>1112</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25">
      <c r="A30" s="6"/>
      <c r="B30" s="97"/>
      <c r="C30" s="17"/>
      <c r="D30" s="12"/>
      <c r="E30" s="17"/>
      <c r="F30" s="75"/>
      <c r="G30" s="79">
        <v>37998.72855324074</v>
      </c>
      <c r="H30" s="80">
        <v>37998.72855324074</v>
      </c>
      <c r="I30" s="76"/>
      <c r="J30" s="76"/>
      <c r="K30" s="76" t="s">
        <v>1113</v>
      </c>
      <c r="L30" s="76"/>
      <c r="M30" s="76"/>
      <c r="N30" s="76"/>
      <c r="O30" s="76"/>
      <c r="P30" s="76"/>
      <c r="Q30" s="76"/>
      <c r="R30" s="76"/>
      <c r="S30" s="77"/>
      <c r="T30" s="78"/>
      <c r="U30" s="78"/>
      <c r="V30" s="78"/>
      <c r="W30" s="16"/>
      <c r="X30" s="8"/>
      <c r="Y30" s="8"/>
      <c r="Z30" s="8"/>
    </row>
    <row r="31" spans="1:26" customFormat="1" ht="13.15" customHeight="1" outlineLevel="1" x14ac:dyDescent="0.2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2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2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2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25">
      <c r="A35" s="6"/>
      <c r="B35" s="97"/>
      <c r="C35" s="17"/>
      <c r="D35" s="17"/>
      <c r="E35" s="17"/>
      <c r="F35" s="17"/>
      <c r="G35" s="23"/>
      <c r="H35" s="23"/>
      <c r="I35" s="23"/>
      <c r="J35" s="23" t="s">
        <v>844</v>
      </c>
      <c r="K35" s="23" t="s">
        <v>413</v>
      </c>
      <c r="L35" s="23" t="s">
        <v>812</v>
      </c>
      <c r="M35" s="23" t="s">
        <v>813</v>
      </c>
      <c r="N35" s="23" t="s">
        <v>814</v>
      </c>
      <c r="O35" s="23" t="s">
        <v>815</v>
      </c>
      <c r="P35" s="23" t="s">
        <v>816</v>
      </c>
      <c r="Q35" s="23" t="s">
        <v>817</v>
      </c>
      <c r="R35" s="23" t="s">
        <v>818</v>
      </c>
      <c r="S35" s="23" t="s">
        <v>819</v>
      </c>
      <c r="T35" s="23"/>
      <c r="U35" s="23"/>
      <c r="V35" s="23"/>
      <c r="W35" s="16"/>
      <c r="X35" s="8"/>
      <c r="Y35" s="8"/>
      <c r="Z35" s="8"/>
    </row>
    <row r="36" spans="1:26" customFormat="1" ht="5.0999999999999996" customHeight="1" outlineLevel="1" x14ac:dyDescent="0.25">
      <c r="A36" s="6"/>
      <c r="B36" s="97"/>
      <c r="C36" s="12" t="s">
        <v>120</v>
      </c>
      <c r="D36" s="17"/>
      <c r="E36" s="17"/>
      <c r="F36" s="17"/>
      <c r="G36" s="23"/>
      <c r="H36" s="23"/>
      <c r="I36" s="23"/>
      <c r="J36" s="86" t="s">
        <v>121</v>
      </c>
      <c r="K36" s="23"/>
      <c r="L36" s="23"/>
      <c r="M36" s="23"/>
      <c r="N36" s="23"/>
      <c r="O36" s="23"/>
      <c r="P36" s="23"/>
      <c r="Q36" s="23"/>
      <c r="R36" s="23"/>
      <c r="S36" s="23"/>
      <c r="T36" s="23"/>
      <c r="U36" s="23"/>
      <c r="V36" s="23"/>
      <c r="W36" s="16"/>
      <c r="X36" s="8"/>
      <c r="Y36" s="8"/>
      <c r="Z36" s="8"/>
    </row>
    <row r="37" spans="1:26" customFormat="1" ht="5.0999999999999996" customHeight="1" outlineLevel="1" x14ac:dyDescent="0.2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25">
      <c r="A38" s="6"/>
      <c r="B38" s="97"/>
      <c r="C38" s="17"/>
      <c r="D38" s="17"/>
      <c r="E38" s="17"/>
      <c r="F38" s="13"/>
      <c r="G38" s="92" t="s">
        <v>1114</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2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2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2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0999999999999996" customHeight="1" outlineLevel="1" x14ac:dyDescent="0.25">
      <c r="A42" s="6"/>
      <c r="B42" s="97"/>
      <c r="C42" s="12" t="s">
        <v>124</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2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126</v>
      </c>
      <c r="X43" s="8"/>
      <c r="Y43" s="8"/>
      <c r="Z43" s="8"/>
    </row>
    <row r="44" spans="1:26"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0999999999999996" customHeight="1" outlineLevel="1" x14ac:dyDescent="0.2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25">
      <c r="A48" s="6"/>
      <c r="B48" s="7"/>
      <c r="C48" s="12"/>
      <c r="D48" s="12"/>
      <c r="E48" s="12" t="s">
        <v>1</v>
      </c>
      <c r="F48" s="13"/>
      <c r="G48" s="14" t="s">
        <v>234</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2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2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2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2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2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2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2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0999999999999996" customHeight="1" outlineLevel="1" x14ac:dyDescent="0.2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0999999999999996" customHeight="1" outlineLevel="1" x14ac:dyDescent="0.2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25">
      <c r="A58" s="6"/>
      <c r="B58" s="7"/>
      <c r="C58" s="17"/>
      <c r="D58" s="17"/>
      <c r="E58" s="17"/>
      <c r="F58" s="26"/>
      <c r="G58" t="s">
        <v>106</v>
      </c>
      <c r="H58" t="s">
        <v>383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2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2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2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2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2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2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2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2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2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2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2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2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2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2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2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2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2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2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0999999999999996" customHeight="1" outlineLevel="1" x14ac:dyDescent="0.2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2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2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0999999999999996" customHeight="1" outlineLevel="1" thickBot="1" x14ac:dyDescent="0.3">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0999999999999996" customHeight="1" outlineLevel="1" x14ac:dyDescent="0.2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25">
      <c r="A83" s="6"/>
      <c r="B83" s="7"/>
      <c r="C83" s="12"/>
      <c r="D83" s="12"/>
      <c r="E83" s="12" t="s">
        <v>1</v>
      </c>
      <c r="F83" s="13"/>
      <c r="G83" s="14" t="s">
        <v>1064</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2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2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2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2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2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2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2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2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25">
      <c r="A92" s="6"/>
      <c r="B92" s="7"/>
      <c r="C92" s="17"/>
      <c r="D92" s="17"/>
      <c r="E92" s="17"/>
      <c r="F92" s="26"/>
      <c r="G92" s="725" t="s">
        <v>1069</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30" outlineLevel="1" x14ac:dyDescent="0.25">
      <c r="A93" s="6"/>
      <c r="B93" s="7"/>
      <c r="C93" s="17"/>
      <c r="D93" s="17"/>
      <c r="E93" s="17"/>
      <c r="F93" s="26"/>
      <c r="G93" s="37"/>
      <c r="H93" s="35" t="s">
        <v>106</v>
      </c>
      <c r="I93" s="723" t="s">
        <v>1065</v>
      </c>
      <c r="J93" s="723" t="s">
        <v>1066</v>
      </c>
      <c r="K93" s="723" t="s">
        <v>1067</v>
      </c>
      <c r="L93" s="723" t="s">
        <v>1068</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2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2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2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2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2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2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2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2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2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2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2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2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2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2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2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2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2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2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2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0999999999999996" customHeight="1" outlineLevel="1" x14ac:dyDescent="0.2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2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2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2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0999999999999996" customHeight="1" outlineLevel="1" thickBot="1" x14ac:dyDescent="0.3">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0999999999999996" customHeight="1" outlineLevel="1" x14ac:dyDescent="0.2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25">
      <c r="A119" s="6"/>
      <c r="B119" s="7"/>
      <c r="C119" s="12"/>
      <c r="D119" s="12"/>
      <c r="E119" s="12" t="s">
        <v>1</v>
      </c>
      <c r="F119" s="13"/>
      <c r="G119" s="14" t="s">
        <v>1011</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2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2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25">
      <c r="A122" s="6"/>
      <c r="B122" s="7"/>
      <c r="C122" s="20"/>
      <c r="D122" s="12"/>
      <c r="E122" s="17"/>
      <c r="F122" s="13"/>
      <c r="G122" s="21"/>
      <c r="H122" s="13"/>
      <c r="I122" s="13" t="s">
        <v>328</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2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2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2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2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0999999999999996" customHeight="1" outlineLevel="1" x14ac:dyDescent="0.2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0999999999999996" customHeight="1" outlineLevel="1" x14ac:dyDescent="0.2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25">
      <c r="A129" s="6"/>
      <c r="B129" s="7"/>
      <c r="C129" s="17"/>
      <c r="D129" s="17"/>
      <c r="E129" s="17"/>
      <c r="F129" s="26"/>
      <c r="G129" s="725" t="s">
        <v>1076</v>
      </c>
      <c r="I129" s="738"/>
      <c r="K129" s="682"/>
      <c r="L129" s="682"/>
      <c r="M129" s="29"/>
      <c r="O129" s="28"/>
      <c r="P129" s="29"/>
      <c r="Q129" s="29"/>
      <c r="R129" s="29"/>
      <c r="S129" s="29"/>
      <c r="T129" s="29"/>
      <c r="U129" s="29"/>
      <c r="V129" s="30"/>
      <c r="W129" s="16"/>
      <c r="X129" s="8"/>
      <c r="Y129" s="8"/>
      <c r="Z129" s="8"/>
    </row>
    <row r="130" spans="1:26" customFormat="1" outlineLevel="1" x14ac:dyDescent="0.25">
      <c r="A130" s="6"/>
      <c r="B130" s="7"/>
      <c r="C130" s="17"/>
      <c r="D130" s="17"/>
      <c r="E130" s="17"/>
      <c r="F130" s="26"/>
      <c r="G130" s="725"/>
      <c r="H130" s="739" t="s">
        <v>1078</v>
      </c>
      <c r="I130" s="740" t="s">
        <v>1079</v>
      </c>
      <c r="J130" s="741" t="s">
        <v>1080</v>
      </c>
      <c r="K130" s="732"/>
      <c r="L130" s="682"/>
      <c r="M130" s="30"/>
      <c r="O130" s="28"/>
      <c r="P130" s="29"/>
      <c r="Q130" s="29"/>
      <c r="R130" s="29"/>
      <c r="S130" s="30"/>
      <c r="T130" s="29"/>
      <c r="U130" s="29"/>
      <c r="V130" s="30"/>
      <c r="W130" s="16"/>
      <c r="X130" s="8"/>
      <c r="Y130" s="8"/>
      <c r="Z130" s="8"/>
    </row>
    <row r="131" spans="1:26" customFormat="1" outlineLevel="1" x14ac:dyDescent="0.25">
      <c r="A131" s="6"/>
      <c r="B131" s="7"/>
      <c r="C131" s="17"/>
      <c r="D131" s="17"/>
      <c r="E131" s="17"/>
      <c r="F131" s="26"/>
      <c r="H131" s="155" t="s">
        <v>1073</v>
      </c>
      <c r="I131" t="s">
        <v>1074</v>
      </c>
      <c r="J131" t="s">
        <v>1075</v>
      </c>
      <c r="K131" s="682"/>
      <c r="L131" s="682"/>
      <c r="O131" s="56"/>
      <c r="P131" s="32"/>
      <c r="Q131" s="32"/>
      <c r="R131" s="32"/>
      <c r="T131" s="32"/>
      <c r="U131" s="32"/>
      <c r="V131" s="30"/>
      <c r="W131" s="16"/>
      <c r="X131" s="8"/>
      <c r="Y131" s="8"/>
      <c r="Z131" s="8"/>
    </row>
    <row r="132" spans="1:26" customFormat="1" ht="12" customHeight="1" outlineLevel="1" x14ac:dyDescent="0.2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2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2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2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2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2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2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2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2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2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2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2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2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2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2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2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2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2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2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25">
      <c r="A151" s="6"/>
      <c r="B151" s="7"/>
      <c r="C151" s="17"/>
      <c r="D151" s="17"/>
      <c r="E151" s="17"/>
      <c r="F151" s="26"/>
      <c r="G151" s="193" t="s">
        <v>1081</v>
      </c>
      <c r="I151" s="697"/>
      <c r="K151" s="682"/>
      <c r="L151" s="682"/>
      <c r="M151" s="29"/>
      <c r="O151" s="28"/>
      <c r="P151" s="29"/>
      <c r="Q151" s="29"/>
      <c r="R151" s="29"/>
      <c r="S151" s="29"/>
      <c r="T151" s="29"/>
      <c r="U151" s="29"/>
      <c r="V151" s="30"/>
      <c r="W151" s="16"/>
      <c r="X151" s="8"/>
      <c r="Y151" s="8"/>
      <c r="Z151" s="8"/>
    </row>
    <row r="152" spans="1:26" customFormat="1" outlineLevel="1" x14ac:dyDescent="0.25">
      <c r="A152" s="6"/>
      <c r="B152" s="7"/>
      <c r="C152" s="17"/>
      <c r="D152" s="17"/>
      <c r="E152" s="17"/>
      <c r="F152" s="26"/>
      <c r="H152" s="155" t="s">
        <v>1073</v>
      </c>
      <c r="I152" t="s">
        <v>1074</v>
      </c>
      <c r="J152" t="s">
        <v>1075</v>
      </c>
      <c r="K152" s="682"/>
      <c r="L152" s="682"/>
      <c r="O152" s="56"/>
      <c r="P152" s="32"/>
      <c r="Q152" s="32"/>
      <c r="R152" s="32"/>
      <c r="T152" s="32"/>
      <c r="U152" s="32"/>
      <c r="V152" s="30"/>
      <c r="W152" s="16"/>
      <c r="X152" s="8"/>
      <c r="Y152" s="8"/>
      <c r="Z152" s="8"/>
    </row>
    <row r="153" spans="1:26" customFormat="1" ht="12" customHeight="1" outlineLevel="1" x14ac:dyDescent="0.2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2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2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2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2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2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2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2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2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2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2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2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2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2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2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2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2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2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25">
      <c r="A171" s="6"/>
      <c r="B171" s="7"/>
      <c r="C171" s="17"/>
      <c r="D171" s="17"/>
      <c r="E171" s="17"/>
      <c r="F171" s="26"/>
      <c r="G171" s="193" t="s">
        <v>1077</v>
      </c>
      <c r="I171" s="697"/>
      <c r="K171" s="682"/>
      <c r="L171" s="682"/>
      <c r="M171" s="29"/>
      <c r="O171" s="28"/>
      <c r="P171" s="29"/>
      <c r="Q171" s="29"/>
      <c r="R171" s="29"/>
      <c r="S171" s="29"/>
      <c r="T171" s="29"/>
      <c r="U171" s="29"/>
      <c r="V171" s="30"/>
      <c r="W171" s="16"/>
      <c r="X171" s="8"/>
      <c r="Y171" s="8"/>
      <c r="Z171" s="8"/>
    </row>
    <row r="172" spans="1:26" customFormat="1" outlineLevel="1" x14ac:dyDescent="0.25">
      <c r="A172" s="6"/>
      <c r="B172" s="7"/>
      <c r="C172" s="17"/>
      <c r="D172" s="17"/>
      <c r="E172" s="17"/>
      <c r="F172" s="26"/>
      <c r="H172" s="155" t="s">
        <v>1073</v>
      </c>
      <c r="I172" t="s">
        <v>1074</v>
      </c>
      <c r="J172" t="s">
        <v>1075</v>
      </c>
      <c r="K172" s="682"/>
      <c r="L172" s="682"/>
      <c r="O172" s="56"/>
      <c r="P172" s="32"/>
      <c r="Q172" s="32"/>
      <c r="R172" s="32"/>
      <c r="T172" s="32"/>
      <c r="U172" s="32"/>
      <c r="V172" s="30"/>
      <c r="W172" s="16"/>
      <c r="X172" s="8"/>
      <c r="Y172" s="8"/>
      <c r="Z172" s="8"/>
    </row>
    <row r="173" spans="1:26" customFormat="1" ht="12" customHeight="1" outlineLevel="1" x14ac:dyDescent="0.2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2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2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2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2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2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2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2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2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2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2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2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2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2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2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2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2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2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2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25">
      <c r="A192" s="6"/>
      <c r="B192" s="7"/>
      <c r="C192" s="17"/>
      <c r="D192" s="17"/>
      <c r="E192" s="17"/>
      <c r="F192" s="26"/>
      <c r="H192" s="34" t="s">
        <v>1115</v>
      </c>
      <c r="I192" s="34" t="s">
        <v>384</v>
      </c>
      <c r="J192" s="34" t="s">
        <v>385</v>
      </c>
      <c r="L192" s="682"/>
      <c r="O192" s="56"/>
      <c r="P192" s="32"/>
      <c r="Q192" s="32"/>
      <c r="R192" s="32"/>
      <c r="T192" s="32"/>
      <c r="U192" s="32"/>
      <c r="V192" s="30"/>
      <c r="W192" s="16"/>
      <c r="X192" s="8"/>
      <c r="Y192" s="8"/>
      <c r="Z192" s="8"/>
    </row>
    <row r="193" spans="1:26" customFormat="1" ht="12" customHeight="1" outlineLevel="1" x14ac:dyDescent="0.2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2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2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2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2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2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2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2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2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2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2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2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2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2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2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2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2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2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 customHeight="1" outlineLevel="1" x14ac:dyDescent="0.2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2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25">
      <c r="A213" s="6"/>
      <c r="B213" s="7"/>
      <c r="C213" s="17"/>
      <c r="D213" s="17"/>
      <c r="E213" s="17"/>
      <c r="F213" s="26"/>
      <c r="G213" s="34" t="s">
        <v>1013</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25">
      <c r="A214" s="6"/>
      <c r="B214" s="7"/>
      <c r="C214" s="17"/>
      <c r="D214" s="17"/>
      <c r="E214" s="17"/>
      <c r="F214" s="26"/>
      <c r="G214" s="34"/>
      <c r="I214" s="27" t="s">
        <v>975</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2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25">
      <c r="A216" s="6"/>
      <c r="B216" s="7"/>
      <c r="C216" s="17"/>
      <c r="D216" s="17"/>
      <c r="E216" s="17"/>
      <c r="F216" s="26"/>
      <c r="G216" s="34"/>
      <c r="H216" s="502" t="s">
        <v>74</v>
      </c>
      <c r="I216" s="503" t="s">
        <v>71</v>
      </c>
      <c r="J216" s="503" t="s">
        <v>337</v>
      </c>
      <c r="K216" s="503" t="s">
        <v>338</v>
      </c>
      <c r="L216" s="686" t="s">
        <v>1044</v>
      </c>
      <c r="M216" s="687" t="s">
        <v>69</v>
      </c>
      <c r="N216" s="687" t="s">
        <v>1045</v>
      </c>
      <c r="O216" s="687" t="s">
        <v>73</v>
      </c>
      <c r="P216" s="688" t="s">
        <v>77</v>
      </c>
      <c r="Q216" s="689" t="s">
        <v>356</v>
      </c>
      <c r="R216" s="38"/>
      <c r="S216" s="38"/>
      <c r="T216" s="32"/>
      <c r="U216" s="32"/>
      <c r="V216" s="30"/>
      <c r="W216" s="16"/>
      <c r="X216" s="8"/>
      <c r="Y216" s="8"/>
      <c r="Z216" s="8"/>
    </row>
    <row r="217" spans="1:26" customFormat="1" ht="12" customHeight="1" outlineLevel="1" x14ac:dyDescent="0.2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2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2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2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2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2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2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2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0999999999999996" customHeight="1" outlineLevel="1" x14ac:dyDescent="0.2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2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2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2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0999999999999996" customHeight="1" outlineLevel="1" thickBot="1" x14ac:dyDescent="0.3">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0999999999999996" customHeight="1" outlineLevel="1" x14ac:dyDescent="0.2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25">
      <c r="A231" s="6"/>
      <c r="B231" s="7"/>
      <c r="C231" s="12"/>
      <c r="D231" s="12"/>
      <c r="E231" s="12" t="s">
        <v>1</v>
      </c>
      <c r="F231" s="13"/>
      <c r="G231" s="14" t="s">
        <v>1015</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25">
      <c r="A232" s="6"/>
      <c r="B232" s="7"/>
      <c r="C232" s="12"/>
      <c r="D232" s="12"/>
      <c r="E232" s="17"/>
      <c r="F232" s="13"/>
      <c r="G232" s="13" t="s">
        <v>1031</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2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2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2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2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2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2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0999999999999996" customHeight="1" outlineLevel="1" x14ac:dyDescent="0.2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0999999999999996" customHeight="1" outlineLevel="1" x14ac:dyDescent="0.2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2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25">
      <c r="A242" s="6"/>
      <c r="B242" s="7"/>
      <c r="C242" s="17"/>
      <c r="D242" s="17"/>
      <c r="E242" s="17"/>
      <c r="F242" s="26"/>
      <c r="G242" s="27"/>
      <c r="H242" s="27" t="s">
        <v>1014</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25">
      <c r="A243" s="6"/>
      <c r="B243" s="7"/>
      <c r="C243" s="17"/>
      <c r="D243" s="17"/>
      <c r="E243" s="17"/>
      <c r="F243" s="26"/>
      <c r="G243" s="27"/>
      <c r="H243" s="27" t="s">
        <v>1116</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2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25">
      <c r="A245" s="6"/>
      <c r="B245" s="7"/>
      <c r="C245" s="17"/>
      <c r="D245" s="17"/>
      <c r="E245" s="17"/>
      <c r="F245" s="26"/>
      <c r="G245" s="27"/>
      <c r="H245" s="27" t="s">
        <v>1025</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2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2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25">
      <c r="A248" s="6"/>
      <c r="B248" s="7"/>
      <c r="C248" s="17"/>
      <c r="D248" s="17"/>
      <c r="E248" s="17"/>
      <c r="F248" s="26"/>
      <c r="G248" s="666" t="s">
        <v>1032</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25">
      <c r="A249" s="6"/>
      <c r="B249" s="7"/>
      <c r="C249" s="17"/>
      <c r="D249" s="17"/>
      <c r="E249" s="17"/>
      <c r="F249" s="26"/>
      <c r="G249" s="27"/>
      <c r="H249" s="27" t="s">
        <v>1027</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25">
      <c r="A250" s="6"/>
      <c r="B250" s="7"/>
      <c r="C250" s="17"/>
      <c r="D250" s="17"/>
      <c r="E250" s="17"/>
      <c r="F250" s="26"/>
      <c r="G250" s="27"/>
      <c r="H250" s="27" t="s">
        <v>1033</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25">
      <c r="A251" s="6"/>
      <c r="B251" s="7"/>
      <c r="C251" s="17"/>
      <c r="D251" s="17"/>
      <c r="E251" s="17"/>
      <c r="F251" s="26"/>
      <c r="G251" s="27"/>
      <c r="H251" s="27" t="s">
        <v>1036</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25">
      <c r="A252" s="6"/>
      <c r="B252" s="7"/>
      <c r="C252" s="17"/>
      <c r="D252" s="17"/>
      <c r="E252" s="17"/>
      <c r="F252" s="26"/>
      <c r="G252" s="27"/>
      <c r="H252" s="27" t="s">
        <v>1035</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25">
      <c r="A253" s="6"/>
      <c r="B253" s="7"/>
      <c r="C253" s="17"/>
      <c r="D253" s="17"/>
      <c r="E253" s="17"/>
      <c r="F253" s="26"/>
      <c r="G253" s="27"/>
      <c r="H253" s="27" t="s">
        <v>1047</v>
      </c>
      <c r="I253" s="55"/>
      <c r="J253" s="690">
        <v>0.15</v>
      </c>
      <c r="K253" s="999" t="s">
        <v>1050</v>
      </c>
      <c r="L253" s="30"/>
      <c r="M253" s="28"/>
      <c r="N253" s="28"/>
      <c r="O253" s="28"/>
      <c r="P253" s="29"/>
      <c r="Q253" s="29"/>
      <c r="R253" s="29"/>
      <c r="S253" s="29"/>
      <c r="T253" s="29"/>
      <c r="U253" s="29"/>
      <c r="V253" s="30"/>
      <c r="W253" s="16"/>
      <c r="X253" s="8"/>
      <c r="Y253" s="8"/>
      <c r="Z253" s="8"/>
    </row>
    <row r="254" spans="1:26" customFormat="1" outlineLevel="1" x14ac:dyDescent="0.25">
      <c r="A254" s="6"/>
      <c r="B254" s="7"/>
      <c r="C254" s="17"/>
      <c r="D254" s="17"/>
      <c r="E254" s="17"/>
      <c r="F254" s="26"/>
      <c r="G254" s="27"/>
      <c r="H254" s="27" t="s">
        <v>1048</v>
      </c>
      <c r="I254" s="55"/>
      <c r="J254" s="690">
        <v>0.02</v>
      </c>
      <c r="K254" s="999"/>
      <c r="L254" s="30"/>
      <c r="M254" s="28"/>
      <c r="N254" s="28"/>
      <c r="O254" s="28"/>
      <c r="P254" s="29"/>
      <c r="Q254" s="29"/>
      <c r="R254" s="29"/>
      <c r="S254" s="29"/>
      <c r="T254" s="29"/>
      <c r="U254" s="29"/>
      <c r="V254" s="30"/>
      <c r="W254" s="16"/>
      <c r="X254" s="8"/>
      <c r="Y254" s="8"/>
      <c r="Z254" s="8"/>
    </row>
    <row r="255" spans="1:26" customFormat="1" outlineLevel="1" x14ac:dyDescent="0.25">
      <c r="A255" s="6"/>
      <c r="B255" s="7"/>
      <c r="C255" s="17"/>
      <c r="D255" s="17"/>
      <c r="E255" s="17"/>
      <c r="F255" s="26"/>
      <c r="G255" s="27"/>
      <c r="H255" s="27" t="s">
        <v>1049</v>
      </c>
      <c r="I255" s="55"/>
      <c r="J255" s="691">
        <f>1-SUM(J253:J254)</f>
        <v>0.83000000000000007</v>
      </c>
      <c r="K255" s="999"/>
      <c r="L255" s="30"/>
      <c r="M255" s="28"/>
      <c r="N255" s="28"/>
      <c r="O255" s="28"/>
      <c r="P255" s="29"/>
      <c r="Q255" s="29"/>
      <c r="R255" s="29"/>
      <c r="S255" s="29"/>
      <c r="T255" s="29"/>
      <c r="U255" s="29"/>
      <c r="V255" s="30"/>
      <c r="W255" s="16"/>
      <c r="X255" s="8"/>
      <c r="Y255" s="8"/>
      <c r="Z255" s="8"/>
    </row>
    <row r="256" spans="1:26" customFormat="1" outlineLevel="1" x14ac:dyDescent="0.25">
      <c r="A256" s="6"/>
      <c r="B256" s="7"/>
      <c r="C256" s="17"/>
      <c r="D256" s="17"/>
      <c r="E256" s="17"/>
      <c r="F256" s="26"/>
      <c r="G256" s="27"/>
      <c r="H256" s="27" t="s">
        <v>1034</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2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25">
      <c r="A258" s="6"/>
      <c r="B258" s="7"/>
      <c r="C258" s="17"/>
      <c r="D258" s="17"/>
      <c r="E258" s="17"/>
      <c r="F258" s="26"/>
      <c r="G258" s="27"/>
      <c r="H258" s="27" t="s">
        <v>1038</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25">
      <c r="A259" s="6"/>
      <c r="B259" s="7"/>
      <c r="C259" s="17"/>
      <c r="D259" s="17"/>
      <c r="E259" s="17"/>
      <c r="F259" s="26"/>
      <c r="G259" s="27"/>
      <c r="H259" s="27" t="s">
        <v>1039</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2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25">
      <c r="A261" s="6"/>
      <c r="B261" s="7"/>
      <c r="C261" s="17"/>
      <c r="D261" s="17"/>
      <c r="E261" s="17"/>
      <c r="F261" s="26"/>
      <c r="G261" s="27"/>
      <c r="H261" s="27"/>
      <c r="I261" s="55"/>
      <c r="J261" s="15" t="s">
        <v>1040</v>
      </c>
      <c r="K261" s="685" t="s">
        <v>1043</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25">
      <c r="A262" s="6"/>
      <c r="B262" s="7"/>
      <c r="C262" s="17"/>
      <c r="D262" s="17"/>
      <c r="E262" s="17"/>
      <c r="F262" s="26"/>
      <c r="G262" s="27"/>
      <c r="H262" s="27" t="s">
        <v>1041</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2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2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25">
      <c r="A265" s="6"/>
      <c r="B265" s="7"/>
      <c r="C265" s="17"/>
      <c r="D265" s="17"/>
      <c r="E265" s="17"/>
      <c r="F265" s="26"/>
      <c r="G265" s="27"/>
      <c r="H265" s="27" t="s">
        <v>1042</v>
      </c>
      <c r="I265" s="55"/>
      <c r="J265" s="684">
        <v>0</v>
      </c>
      <c r="K265" s="684">
        <v>0</v>
      </c>
      <c r="L265" s="684">
        <v>0</v>
      </c>
      <c r="M265" s="684">
        <v>0</v>
      </c>
      <c r="N265" s="684">
        <v>0</v>
      </c>
      <c r="O265" s="684">
        <v>0</v>
      </c>
      <c r="U265" s="29"/>
      <c r="V265" s="30"/>
      <c r="W265" s="16"/>
      <c r="X265" s="8"/>
      <c r="Y265" s="8"/>
      <c r="Z265" s="8"/>
    </row>
    <row r="266" spans="1:26" customFormat="1" outlineLevel="1" x14ac:dyDescent="0.2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2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25">
      <c r="A268" s="6"/>
      <c r="B268" s="7"/>
      <c r="C268" s="17"/>
      <c r="D268" s="17"/>
      <c r="E268" s="17"/>
      <c r="F268" s="26"/>
      <c r="G268" s="666" t="s">
        <v>1046</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25">
      <c r="A269" s="6"/>
      <c r="B269" s="7"/>
      <c r="C269" s="17"/>
      <c r="D269" s="17"/>
      <c r="E269" s="17"/>
      <c r="F269" s="26"/>
      <c r="G269" s="27"/>
      <c r="H269" s="27" t="s">
        <v>1051</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25">
      <c r="A270" s="6"/>
      <c r="B270" s="7"/>
      <c r="C270" s="17"/>
      <c r="D270" s="17"/>
      <c r="E270" s="17"/>
      <c r="F270" s="26"/>
      <c r="G270" s="27"/>
      <c r="H270" s="27" t="s">
        <v>1033</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25">
      <c r="A271" s="6"/>
      <c r="B271" s="7"/>
      <c r="C271" s="17"/>
      <c r="D271" s="17"/>
      <c r="E271" s="17"/>
      <c r="F271" s="26"/>
      <c r="G271" s="27"/>
      <c r="H271" s="27" t="s">
        <v>1036</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25">
      <c r="A272" s="6"/>
      <c r="B272" s="7"/>
      <c r="C272" s="17"/>
      <c r="D272" s="17"/>
      <c r="E272" s="17"/>
      <c r="F272" s="26"/>
      <c r="G272" s="27"/>
      <c r="H272" s="27" t="s">
        <v>1035</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25">
      <c r="A273" s="6"/>
      <c r="B273" s="7"/>
      <c r="C273" s="17"/>
      <c r="D273" s="17"/>
      <c r="E273" s="17"/>
      <c r="F273" s="26"/>
      <c r="G273" s="27"/>
      <c r="H273" s="27" t="s">
        <v>1047</v>
      </c>
      <c r="I273" s="55"/>
      <c r="J273" s="690">
        <v>0.125</v>
      </c>
      <c r="K273" s="999" t="s">
        <v>1050</v>
      </c>
      <c r="L273" s="30"/>
      <c r="M273" s="28"/>
      <c r="N273" s="28"/>
      <c r="O273" s="28"/>
      <c r="P273" s="29"/>
      <c r="Q273" s="29"/>
      <c r="R273" s="29"/>
      <c r="S273" s="29"/>
      <c r="T273" s="29"/>
      <c r="U273" s="29"/>
      <c r="V273" s="30"/>
      <c r="W273" s="16"/>
      <c r="X273" s="8"/>
      <c r="Y273" s="8"/>
      <c r="Z273" s="8"/>
    </row>
    <row r="274" spans="1:26" customFormat="1" outlineLevel="1" x14ac:dyDescent="0.25">
      <c r="A274" s="6"/>
      <c r="B274" s="7"/>
      <c r="C274" s="17"/>
      <c r="D274" s="17"/>
      <c r="E274" s="17"/>
      <c r="F274" s="26"/>
      <c r="G274" s="27"/>
      <c r="H274" s="27" t="s">
        <v>1048</v>
      </c>
      <c r="I274" s="55"/>
      <c r="J274" s="690">
        <v>0.02</v>
      </c>
      <c r="K274" s="999"/>
      <c r="L274" s="30"/>
      <c r="M274" s="28"/>
      <c r="N274" s="28"/>
      <c r="O274" s="28"/>
      <c r="P274" s="29"/>
      <c r="Q274" s="29"/>
      <c r="R274" s="29"/>
      <c r="S274" s="29"/>
      <c r="T274" s="29"/>
      <c r="U274" s="29"/>
      <c r="V274" s="30"/>
      <c r="W274" s="16"/>
      <c r="X274" s="8"/>
      <c r="Y274" s="8"/>
      <c r="Z274" s="8"/>
    </row>
    <row r="275" spans="1:26" customFormat="1" outlineLevel="1" x14ac:dyDescent="0.25">
      <c r="A275" s="6"/>
      <c r="B275" s="7"/>
      <c r="C275" s="17"/>
      <c r="D275" s="17"/>
      <c r="E275" s="17"/>
      <c r="F275" s="26"/>
      <c r="G275" s="27"/>
      <c r="H275" s="27" t="s">
        <v>1049</v>
      </c>
      <c r="I275" s="55"/>
      <c r="J275" s="691">
        <f>1-SUM(J273:J274)</f>
        <v>0.85499999999999998</v>
      </c>
      <c r="K275" s="999"/>
      <c r="L275" s="30"/>
      <c r="M275" s="28"/>
      <c r="N275" s="28"/>
      <c r="O275" s="28"/>
      <c r="P275" s="29"/>
      <c r="Q275" s="29"/>
      <c r="R275" s="29"/>
      <c r="S275" s="29"/>
      <c r="T275" s="29"/>
      <c r="U275" s="29"/>
      <c r="V275" s="30"/>
      <c r="W275" s="16"/>
      <c r="X275" s="8"/>
      <c r="Y275" s="8"/>
      <c r="Z275" s="8"/>
    </row>
    <row r="276" spans="1:26" customFormat="1" outlineLevel="1" x14ac:dyDescent="0.2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2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25">
      <c r="A278" s="6"/>
      <c r="B278" s="7"/>
      <c r="C278" s="17"/>
      <c r="D278" s="17"/>
      <c r="E278" s="17"/>
      <c r="F278" s="26"/>
      <c r="G278" s="666" t="s">
        <v>684</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25">
      <c r="A279" s="6"/>
      <c r="B279" s="7"/>
      <c r="C279" s="17"/>
      <c r="D279" s="17"/>
      <c r="E279" s="17"/>
      <c r="F279" s="26"/>
      <c r="H279" s="56" t="s">
        <v>537</v>
      </c>
      <c r="I279" s="56"/>
      <c r="J279" s="320" t="s">
        <v>14</v>
      </c>
      <c r="K279" s="320" t="s">
        <v>529</v>
      </c>
      <c r="L279" s="320" t="s">
        <v>4</v>
      </c>
      <c r="M279" s="673"/>
      <c r="N279" s="54"/>
      <c r="O279" s="54"/>
      <c r="P279" s="32"/>
      <c r="Q279" s="32"/>
      <c r="R279" s="32"/>
      <c r="S279" s="32"/>
      <c r="T279" s="32"/>
      <c r="U279" s="32"/>
      <c r="V279" s="30"/>
      <c r="W279" s="16"/>
      <c r="X279" s="8"/>
      <c r="Y279" s="8"/>
      <c r="Z279" s="8"/>
    </row>
    <row r="280" spans="1:26" customFormat="1" ht="12" customHeight="1" outlineLevel="1" x14ac:dyDescent="0.2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2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25">
      <c r="A282" s="6"/>
      <c r="B282" s="7"/>
      <c r="C282" s="17"/>
      <c r="D282" s="17"/>
      <c r="E282" s="17"/>
      <c r="F282" s="26"/>
      <c r="H282" s="56" t="s">
        <v>1037</v>
      </c>
      <c r="I282" s="56"/>
      <c r="J282" s="320" t="s">
        <v>530</v>
      </c>
      <c r="K282" s="320" t="s">
        <v>531</v>
      </c>
      <c r="L282" s="320" t="s">
        <v>532</v>
      </c>
      <c r="M282" s="320" t="s">
        <v>533</v>
      </c>
      <c r="U282" s="32"/>
      <c r="V282" s="30"/>
      <c r="W282" s="16"/>
      <c r="X282" s="8"/>
      <c r="Y282" s="8"/>
      <c r="Z282" s="8"/>
    </row>
    <row r="283" spans="1:26" customFormat="1" ht="12" customHeight="1" outlineLevel="1" x14ac:dyDescent="0.2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2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2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2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25">
      <c r="A287" s="6"/>
      <c r="B287" s="7"/>
      <c r="C287" s="17"/>
      <c r="D287" s="17"/>
      <c r="E287" s="17"/>
      <c r="F287" s="26"/>
      <c r="G287" s="668" t="s">
        <v>1016</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25">
      <c r="A288" s="6"/>
      <c r="B288" s="7"/>
      <c r="C288" s="17"/>
      <c r="D288" s="17"/>
      <c r="E288" s="17"/>
      <c r="F288" s="26"/>
      <c r="G288" s="56"/>
      <c r="H288" s="56" t="s">
        <v>1017</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25">
      <c r="A289" s="6"/>
      <c r="B289" s="7"/>
      <c r="C289" s="17"/>
      <c r="D289" s="17"/>
      <c r="E289" s="17"/>
      <c r="F289" s="26"/>
      <c r="G289" s="56"/>
      <c r="H289" s="56" t="s">
        <v>1026</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2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2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25">
      <c r="A292" s="6"/>
      <c r="B292" s="7"/>
      <c r="C292" s="17"/>
      <c r="D292" s="17"/>
      <c r="E292" s="17"/>
      <c r="F292" s="26"/>
      <c r="G292" s="668" t="s">
        <v>1018</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25">
      <c r="A293" s="6"/>
      <c r="B293" s="7"/>
      <c r="C293" s="17"/>
      <c r="D293" s="17"/>
      <c r="E293" s="17"/>
      <c r="F293" s="26"/>
      <c r="G293" s="56"/>
      <c r="H293" s="56" t="s">
        <v>1030</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25">
      <c r="A294" s="6"/>
      <c r="B294" s="7"/>
      <c r="C294" s="17"/>
      <c r="D294" s="17"/>
      <c r="E294" s="17"/>
      <c r="F294" s="26"/>
      <c r="G294" s="56"/>
      <c r="H294" s="56" t="s">
        <v>1019</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25">
      <c r="A295" s="6"/>
      <c r="B295" s="7"/>
      <c r="C295" s="17"/>
      <c r="D295" s="17"/>
      <c r="E295" s="17"/>
      <c r="F295" s="26"/>
      <c r="G295" s="56"/>
      <c r="H295" s="56" t="s">
        <v>1020</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25">
      <c r="A296" s="6"/>
      <c r="B296" s="7"/>
      <c r="C296" s="17"/>
      <c r="D296" s="17"/>
      <c r="E296" s="17"/>
      <c r="F296" s="26"/>
      <c r="G296" s="56"/>
      <c r="H296" s="56" t="s">
        <v>1021</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25">
      <c r="A297" s="6"/>
      <c r="B297" s="7"/>
      <c r="C297" s="17"/>
      <c r="D297" s="17"/>
      <c r="E297" s="17"/>
      <c r="F297" s="26"/>
      <c r="G297" s="56"/>
      <c r="H297" s="56" t="s">
        <v>1022</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2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2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25">
      <c r="A300" s="6"/>
      <c r="B300" s="7"/>
      <c r="C300" s="17"/>
      <c r="D300" s="17"/>
      <c r="E300" s="17"/>
      <c r="F300" s="26"/>
      <c r="G300" s="666" t="s">
        <v>1028</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25">
      <c r="A301" s="6"/>
      <c r="B301" s="7"/>
      <c r="C301" s="17"/>
      <c r="D301" s="17"/>
      <c r="E301" s="17"/>
      <c r="F301" s="26"/>
      <c r="G301" s="27"/>
      <c r="H301" s="34" t="s">
        <v>468</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25">
      <c r="A302" s="6"/>
      <c r="B302" s="7"/>
      <c r="C302" s="17"/>
      <c r="D302" s="17"/>
      <c r="E302" s="17"/>
      <c r="F302" s="26"/>
      <c r="G302" s="27"/>
      <c r="H302" s="34" t="s">
        <v>1029</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2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2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2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25">
      <c r="A306" s="6"/>
      <c r="B306" s="7"/>
      <c r="C306" s="17"/>
      <c r="D306" s="17"/>
      <c r="E306" s="17"/>
      <c r="F306" s="26"/>
      <c r="G306" s="666" t="s">
        <v>1023</v>
      </c>
      <c r="H306" s="34"/>
      <c r="I306" s="1004" t="s">
        <v>1024</v>
      </c>
      <c r="J306" s="1005"/>
      <c r="K306" s="1005"/>
      <c r="L306" s="1005"/>
      <c r="M306" s="1005"/>
      <c r="N306" s="1005"/>
      <c r="O306" s="1005"/>
      <c r="P306" s="1005"/>
      <c r="Q306" s="1006"/>
      <c r="R306" s="57"/>
      <c r="S306" s="32"/>
      <c r="T306" s="32"/>
      <c r="U306" s="57"/>
      <c r="V306" s="32"/>
      <c r="W306" s="16"/>
      <c r="X306" s="8"/>
      <c r="Y306" s="8"/>
      <c r="Z306" s="8"/>
    </row>
    <row r="307" spans="1:26" customFormat="1" ht="12" customHeight="1" outlineLevel="1" x14ac:dyDescent="0.25">
      <c r="A307" s="6"/>
      <c r="B307" s="7"/>
      <c r="C307" s="17"/>
      <c r="D307" s="17"/>
      <c r="E307" s="17"/>
      <c r="F307" s="26"/>
      <c r="G307" s="666"/>
      <c r="H307" s="34"/>
      <c r="I307" s="1007" t="s">
        <v>74</v>
      </c>
      <c r="J307" s="1008"/>
      <c r="K307" s="1009"/>
      <c r="L307" s="1010" t="s">
        <v>71</v>
      </c>
      <c r="M307" s="1011"/>
      <c r="N307" s="1012"/>
      <c r="O307" s="1013" t="s">
        <v>337</v>
      </c>
      <c r="P307" s="1014"/>
      <c r="Q307" s="1015"/>
      <c r="R307" s="57"/>
      <c r="S307" s="1000" t="s">
        <v>1053</v>
      </c>
      <c r="T307" s="1002" t="s">
        <v>1052</v>
      </c>
      <c r="U307" s="57"/>
      <c r="V307" s="32"/>
      <c r="W307" s="16"/>
      <c r="X307" s="8"/>
      <c r="Y307" s="8"/>
      <c r="Z307" s="8"/>
    </row>
    <row r="308" spans="1:26" customFormat="1" ht="12" customHeight="1" outlineLevel="1" x14ac:dyDescent="0.2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1"/>
      <c r="T308" s="1003"/>
      <c r="U308" s="57"/>
      <c r="V308" s="32"/>
      <c r="W308" s="16"/>
      <c r="X308" s="8"/>
      <c r="Y308" s="8"/>
      <c r="Z308" s="8"/>
    </row>
    <row r="309" spans="1:26" customFormat="1" ht="12" customHeight="1" outlineLevel="1" x14ac:dyDescent="0.2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2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2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2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2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2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2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2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2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2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2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2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2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2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2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2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2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2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2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0999999999999996" customHeight="1" outlineLevel="1" x14ac:dyDescent="0.2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2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2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109375" defaultRowHeight="15" x14ac:dyDescent="0.25"/>
  <cols>
    <col min="1" max="1" width="31.28515625" style="65" bestFit="1" customWidth="1"/>
    <col min="2" max="16384" width="8.7109375" style="65"/>
  </cols>
  <sheetData>
    <row r="2" spans="1:2" x14ac:dyDescent="0.25">
      <c r="A2" t="s">
        <v>1243</v>
      </c>
      <c r="B2" s="200">
        <v>5000000</v>
      </c>
    </row>
    <row r="4" spans="1:2" x14ac:dyDescent="0.25">
      <c r="A4" s="65" t="s">
        <v>411</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customWidth="1"/>
    <col min="2" max="2" width="1.5703125" customWidth="1"/>
    <col min="3" max="4" width="0.5703125" customWidth="1"/>
    <col min="5" max="6" width="1.5703125" customWidth="1"/>
  </cols>
  <sheetData>
    <row r="1" spans="1:24" ht="12" customHeight="1" x14ac:dyDescent="0.25">
      <c r="A1" s="165"/>
      <c r="B1" s="7"/>
      <c r="C1" s="7"/>
      <c r="D1" s="7"/>
      <c r="E1" s="7"/>
      <c r="F1" s="7"/>
      <c r="G1" s="7"/>
      <c r="H1" s="7"/>
      <c r="I1" s="7"/>
      <c r="J1" s="7"/>
      <c r="K1" s="7"/>
      <c r="L1" s="7"/>
      <c r="M1" s="7"/>
      <c r="N1" s="7"/>
      <c r="O1" s="7"/>
      <c r="P1" s="7"/>
      <c r="Q1" s="7"/>
      <c r="R1" s="7"/>
      <c r="S1" s="7"/>
      <c r="T1" s="7"/>
      <c r="U1" s="7"/>
      <c r="V1" s="7"/>
      <c r="W1" s="7"/>
      <c r="X1" s="7"/>
    </row>
    <row r="2" spans="1:24" ht="12" customHeight="1" x14ac:dyDescent="0.25">
      <c r="A2" s="165"/>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5"/>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25">
      <c r="A5" s="165"/>
      <c r="B5" s="7"/>
      <c r="C5" s="12"/>
      <c r="D5" s="12">
        <v>0</v>
      </c>
      <c r="E5" s="12" t="s">
        <v>1</v>
      </c>
      <c r="F5" s="13"/>
      <c r="G5" s="14" t="s">
        <v>869</v>
      </c>
      <c r="H5" s="13"/>
      <c r="I5" s="13"/>
      <c r="J5" s="13"/>
      <c r="K5" s="13"/>
      <c r="L5" s="13"/>
      <c r="M5" s="13"/>
      <c r="N5" s="13"/>
      <c r="O5" s="13"/>
      <c r="P5" s="13"/>
      <c r="Q5" s="13"/>
      <c r="R5" s="13"/>
      <c r="S5" s="15"/>
      <c r="U5" s="108"/>
      <c r="V5" s="108"/>
      <c r="W5" s="16"/>
      <c r="X5" s="8"/>
    </row>
    <row r="6" spans="1:24" ht="13.15" customHeight="1" x14ac:dyDescent="0.25">
      <c r="A6" s="165"/>
      <c r="B6" s="7"/>
      <c r="C6" s="12"/>
      <c r="D6" s="12" t="b">
        <f>OR(ISNA(VLOOKUP(G5,Index_Table_Names,1,FALSE)),G5="")</f>
        <v>0</v>
      </c>
      <c r="E6" s="17"/>
      <c r="F6" s="13"/>
      <c r="G6" s="13" t="s">
        <v>870</v>
      </c>
      <c r="I6" s="13"/>
      <c r="J6" s="13"/>
      <c r="K6" s="13"/>
      <c r="L6" s="13"/>
      <c r="M6" s="13"/>
      <c r="N6" s="13"/>
      <c r="O6" s="13"/>
      <c r="P6" s="13"/>
      <c r="Q6" s="13"/>
      <c r="R6" s="13"/>
      <c r="S6" s="15"/>
      <c r="T6" s="109"/>
      <c r="U6" s="108"/>
      <c r="V6" s="108"/>
      <c r="W6" s="16"/>
      <c r="X6" s="8"/>
    </row>
    <row r="7" spans="1:24" ht="13.15" customHeight="1" x14ac:dyDescent="0.2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2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2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35">
      <c r="A10" s="165"/>
      <c r="B10" s="7"/>
      <c r="C10" s="17"/>
      <c r="D10" s="17"/>
      <c r="E10" s="17"/>
      <c r="F10" s="17"/>
      <c r="G10" s="17"/>
      <c r="H10" s="17"/>
      <c r="I10" s="17"/>
      <c r="J10" s="17"/>
      <c r="K10" s="17"/>
      <c r="L10" s="552" t="s">
        <v>970</v>
      </c>
      <c r="M10" s="552"/>
      <c r="N10" s="552"/>
      <c r="O10" s="552"/>
      <c r="P10" s="552"/>
      <c r="Q10" s="552"/>
      <c r="R10" s="22"/>
      <c r="S10" s="22"/>
      <c r="T10" s="22"/>
      <c r="U10" s="22"/>
      <c r="V10" s="22"/>
      <c r="W10" s="16"/>
      <c r="X10" s="8"/>
    </row>
    <row r="11" spans="1:24" ht="13.15" customHeight="1" x14ac:dyDescent="0.25">
      <c r="A11" s="165"/>
      <c r="B11" s="7"/>
      <c r="C11" s="17"/>
      <c r="D11" s="17"/>
      <c r="E11" s="17"/>
      <c r="F11" s="17"/>
      <c r="G11" s="17"/>
      <c r="H11" s="17"/>
      <c r="I11" s="22" t="s">
        <v>861</v>
      </c>
      <c r="J11" s="23"/>
      <c r="K11" s="100"/>
      <c r="L11" s="100"/>
      <c r="M11" s="23"/>
      <c r="N11" s="23"/>
      <c r="O11" s="23" t="s">
        <v>865</v>
      </c>
      <c r="P11" s="23"/>
      <c r="Q11" s="23"/>
      <c r="R11" s="23"/>
      <c r="S11" s="23"/>
      <c r="T11" s="23"/>
      <c r="U11" s="23"/>
      <c r="V11" s="22"/>
      <c r="W11" s="16"/>
      <c r="X11" s="8"/>
    </row>
    <row r="12" spans="1:24" ht="13.15" customHeight="1" x14ac:dyDescent="0.25">
      <c r="A12" s="165"/>
      <c r="B12" s="7"/>
      <c r="C12" s="17"/>
      <c r="D12" s="17"/>
      <c r="E12" s="17"/>
      <c r="F12" s="17"/>
      <c r="G12" s="17"/>
      <c r="H12" s="17"/>
      <c r="I12" s="22" t="s">
        <v>868</v>
      </c>
      <c r="J12" s="23"/>
      <c r="K12" s="23" t="s">
        <v>206</v>
      </c>
      <c r="L12" s="23" t="s">
        <v>867</v>
      </c>
      <c r="M12" s="23" t="s">
        <v>866</v>
      </c>
      <c r="N12" s="23" t="s">
        <v>865</v>
      </c>
      <c r="O12" s="23" t="str">
        <f>"per "&amp;$I$26&amp;" MJ"</f>
        <v>per 100 MJ</v>
      </c>
      <c r="P12" s="23"/>
      <c r="Q12" s="23" t="s">
        <v>940</v>
      </c>
      <c r="R12" s="23"/>
      <c r="S12" s="23"/>
      <c r="T12" s="23"/>
      <c r="U12" s="23"/>
      <c r="V12" s="22"/>
      <c r="W12" s="16"/>
      <c r="X12" s="8"/>
    </row>
    <row r="13" spans="1:24" ht="5.0999999999999996" customHeight="1" x14ac:dyDescent="0.2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25">
      <c r="A15" s="165"/>
      <c r="B15" s="7"/>
      <c r="C15" s="17"/>
      <c r="D15" s="17"/>
      <c r="E15" s="17"/>
      <c r="F15" s="26"/>
      <c r="G15" s="92"/>
      <c r="H15" s="92"/>
      <c r="I15" s="557" t="s">
        <v>875</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25">
      <c r="A16" s="165"/>
      <c r="B16" s="7"/>
      <c r="C16" s="17"/>
      <c r="D16" s="17"/>
      <c r="E16" s="17"/>
      <c r="F16" s="26"/>
      <c r="G16" s="92"/>
      <c r="H16" s="92"/>
      <c r="I16" s="557" t="s">
        <v>876</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25">
      <c r="A17" s="165"/>
      <c r="B17" s="7"/>
      <c r="C17" s="17"/>
      <c r="D17" s="17"/>
      <c r="E17" s="17"/>
      <c r="F17" s="26"/>
      <c r="G17" s="92"/>
      <c r="H17" s="92"/>
      <c r="I17" s="557" t="s">
        <v>877</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25">
      <c r="A18" s="165"/>
      <c r="B18" s="7"/>
      <c r="C18" s="17"/>
      <c r="D18" s="17"/>
      <c r="E18" s="17"/>
      <c r="F18" s="26"/>
      <c r="G18" s="92"/>
      <c r="H18" s="92"/>
      <c r="I18" s="557" t="s">
        <v>878</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25">
      <c r="A19" s="165"/>
      <c r="B19" s="7"/>
      <c r="C19" s="17"/>
      <c r="D19" s="17"/>
      <c r="E19" s="17"/>
      <c r="F19" s="26"/>
      <c r="G19" s="92"/>
      <c r="H19" s="92"/>
      <c r="I19" s="557" t="s">
        <v>879</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25">
      <c r="A20" s="165"/>
      <c r="B20" s="7"/>
      <c r="C20" s="17"/>
      <c r="D20" s="17"/>
      <c r="E20" s="17"/>
      <c r="F20" s="26"/>
      <c r="G20" s="92"/>
      <c r="H20" s="92"/>
      <c r="I20" s="557" t="s">
        <v>880</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25">
      <c r="A21" s="165"/>
      <c r="B21" s="7"/>
      <c r="C21" s="17"/>
      <c r="D21" s="17"/>
      <c r="E21" s="17"/>
      <c r="F21" s="26"/>
      <c r="G21" s="92"/>
      <c r="H21" s="92"/>
      <c r="I21" s="557" t="s">
        <v>881</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25">
      <c r="A22" s="165"/>
      <c r="B22" s="7"/>
      <c r="C22" s="17"/>
      <c r="D22" s="17"/>
      <c r="E22" s="17"/>
      <c r="F22" s="26"/>
      <c r="G22" s="92"/>
      <c r="H22" s="92"/>
      <c r="I22" s="557" t="s">
        <v>882</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25">
      <c r="A23" s="165"/>
      <c r="B23" s="7"/>
      <c r="C23" s="17"/>
      <c r="D23" s="17"/>
      <c r="E23" s="17"/>
      <c r="F23" s="26"/>
      <c r="G23" s="92"/>
      <c r="H23" s="92"/>
      <c r="I23" s="557" t="s">
        <v>883</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25">
      <c r="A24" s="165"/>
      <c r="B24" s="7"/>
      <c r="C24" s="17"/>
      <c r="D24" s="17"/>
      <c r="E24" s="17"/>
      <c r="F24" s="26"/>
      <c r="G24" s="92"/>
      <c r="H24" s="92"/>
      <c r="I24" s="557" t="s">
        <v>884</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2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25">
      <c r="A26" s="165"/>
      <c r="B26" s="7"/>
      <c r="C26" s="17"/>
      <c r="D26" s="17"/>
      <c r="E26" s="17"/>
      <c r="F26" s="26"/>
      <c r="G26" s="92"/>
      <c r="H26" s="92" t="s">
        <v>864</v>
      </c>
      <c r="I26" s="557">
        <v>100</v>
      </c>
      <c r="J26" s="90" t="s">
        <v>863</v>
      </c>
      <c r="K26" s="150"/>
      <c r="L26" s="150"/>
      <c r="M26" s="54"/>
      <c r="N26" s="549"/>
      <c r="O26" s="549"/>
      <c r="P26" s="90"/>
      <c r="Q26" s="90"/>
      <c r="R26" s="90"/>
      <c r="S26" s="549"/>
      <c r="T26" s="90"/>
      <c r="U26" s="90"/>
      <c r="V26" s="30"/>
      <c r="W26" s="16"/>
      <c r="X26" s="8"/>
    </row>
    <row r="27" spans="1:24" ht="13.15" customHeight="1" x14ac:dyDescent="0.25">
      <c r="A27" s="165"/>
      <c r="B27" s="7"/>
      <c r="C27" s="17"/>
      <c r="D27" s="17"/>
      <c r="E27" s="17"/>
      <c r="F27" s="33"/>
      <c r="G27" s="92"/>
      <c r="H27" s="92" t="s">
        <v>862</v>
      </c>
      <c r="I27" s="92"/>
      <c r="J27" s="548"/>
      <c r="K27" s="548"/>
      <c r="L27" s="548"/>
      <c r="M27" s="548"/>
      <c r="N27" s="548"/>
      <c r="O27" s="548"/>
      <c r="P27" s="548"/>
      <c r="Q27" s="548"/>
      <c r="R27" s="548"/>
      <c r="S27" s="548"/>
      <c r="T27" s="548"/>
      <c r="U27" s="548"/>
      <c r="V27" s="30"/>
      <c r="W27" s="16"/>
      <c r="X27" s="8"/>
    </row>
    <row r="28" spans="1:24" ht="5.0999999999999996" customHeight="1" x14ac:dyDescent="0.2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126</v>
      </c>
      <c r="X29" s="8"/>
    </row>
    <row r="30" spans="1:24" ht="12" customHeight="1" x14ac:dyDescent="0.2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449</vt:i4>
      </vt:variant>
    </vt:vector>
  </HeadingPairs>
  <TitlesOfParts>
    <vt:vector size="465"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dcterms:created xsi:type="dcterms:W3CDTF">2019-11-18T01:21:39Z</dcterms:created>
  <dcterms:modified xsi:type="dcterms:W3CDTF">2023-06-02T05:25:22Z</dcterms:modified>
</cp:coreProperties>
</file>