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68A9F3E5-1FF0-4956-BC83-11A291628D43}" xr6:coauthVersionLast="47" xr6:coauthVersionMax="47" xr10:uidLastSave="{00000000-0000-0000-0000-000000000000}"/>
  <bookViews>
    <workbookView xWindow="19395" yWindow="-16320" windowWidth="29040" windowHeight="15720" tabRatio="625" activeTab="5"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5">Emissions!$L$64</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Emissions!$L$37</definedName>
    <definedName name="i_ef_ch4_burning" localSheetId="5">Emissions!$L$42</definedName>
    <definedName name="i_ef_leach_runoff" localSheetId="5">Emissions!$L$36</definedName>
    <definedName name="i_ef_n2o_burning" localSheetId="5">Emissions!$L$41</definedName>
    <definedName name="i_ef_residue" localSheetId="5">Emissions!$L$40</definedName>
    <definedName name="i_eff" localSheetId="5">Emissions!$L$34</definedName>
    <definedName name="i_eft" localSheetId="5">Emissions!$L$33</definedName>
    <definedName name="i_efu" localSheetId="5">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manure" localSheetId="5">Emissions!$L$95</definedName>
    <definedName name="i_FracLEACH_manure" localSheetId="5">Emissions!$L$99</definedName>
    <definedName name="i_FracLEACH_residue" localSheetId="5">Emissions!$P$99</definedName>
    <definedName name="i_FracRENEWAL" localSheetId="5">Emissions!$AA$64</definedName>
    <definedName name="i_FracWET_manure" localSheetId="5">Emissions!$L$98</definedName>
    <definedName name="i_FracWET_residue" localSheetId="5">Emissions!$P$98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Ca" localSheetId="5">Emissions!$I$64</definedName>
    <definedName name="i_NCAG_t" localSheetId="5">Emissions!$W$64:$W$67</definedName>
    <definedName name="i_NCb" localSheetId="5">Emissions!$G$64</definedName>
    <definedName name="i_NCBG_t" localSheetId="5">Emissions!$Y$64:$Y$67</definedName>
    <definedName name="i_nlb_c2">Parameters!$U$59:$AC$59</definedName>
    <definedName name="i_nlb_y">Parameters!$AF$59:$AG$59</definedName>
    <definedName name="i_Rbg" localSheetId="5">Emissions!$Q$64:$Q$80</definedName>
    <definedName name="i_RBG_t" localSheetId="5">Emissions!$U$64:$U$67</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5">Emissions!$N$64</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3" i="20" l="1"/>
  <c r="G109" i="20"/>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53"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G63"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3"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3"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3"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3"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3"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5"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98"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99"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<sst xmlns="http://schemas.openxmlformats.org/spreadsheetml/2006/main" count="5216" uniqueCount="3085">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</sst>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s>
  <fonts count="4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167" fontId="4" fillId="0" borderId="0" xfId="0" applyNumberFormat="1" applyFont="1" applyAlignment="1">
      <alignment horizontal="left"/>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G37" sqref="G37:G53"/>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2229</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2373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2381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2383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2374</v>
      </c>
      <c r="G21" s="400" t="s">
        <v>2376</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2382</v>
      </c>
      <c r="G23" s="94"/>
      <c r="H23" s="94"/>
      <c r="I23" s="94"/>
      <c r="J23" s="94"/>
      <c r="K23" s="363" t="s">
        <v>2376</v>
      </c>
      <c r="L23" s="94"/>
      <c r="M23" s="94"/>
      <c r="N23" s="94"/>
      <c r="O23" s="94"/>
      <c r="P23" s="363" t="s">
        <v>2377</v>
      </c>
      <c r="Q23" s="94"/>
      <c r="R23" s="94"/>
      <c r="S23" s="94"/>
      <c r="T23" s="94"/>
      <c r="U23" s="94"/>
      <c r="V23" s="94"/>
      <c r="W23" s="73"/>
      <c r="X23" s="57"/>
      <c r="Y23" s="45"/>
      <c r="Z23" s="45"/>
      <c r="AA23" s="45"/>
    </row>
    <row r="24" spans="1:27" ht="56" outlineLevel="3" x14ac:dyDescent="0.35">
      <c r="A24" s="45"/>
      <c r="B24" s="54"/>
      <c r="C24" s="73"/>
      <c r="D24" s="73"/>
      <c r="E24" s="76"/>
      <c r="F24" s="367" t="s">
        <v>2375</v>
      </c>
      <c r="G24" s="366" t="s">
        <v>2376</v>
      </c>
      <c r="H24" s="76"/>
      <c r="I24" s="76"/>
      <c r="J24" s="76"/>
      <c r="K24" s="367" t="s">
        <v>2378</v>
      </c>
      <c r="L24" s="364">
        <v>5.0000000000000004E-6</v>
      </c>
      <c r="M24" s="76"/>
      <c r="N24" s="76"/>
      <c r="O24" s="76"/>
      <c r="P24" s="367" t="s">
        <v>2379</v>
      </c>
      <c r="Q24" s="364">
        <v>0.7</v>
      </c>
      <c r="R24" s="76"/>
      <c r="S24" s="76"/>
      <c r="T24" s="76"/>
      <c r="U24" s="76"/>
      <c r="V24" s="76"/>
      <c r="W24" s="73"/>
      <c r="X24" s="57"/>
      <c r="Y24" s="45"/>
      <c r="Z24" s="45"/>
      <c r="AA24" s="45"/>
    </row>
    <row r="25" spans="1:27" outlineLevel="3" x14ac:dyDescent="0.35">
      <c r="A25" s="45"/>
      <c r="B25" s="54"/>
      <c r="C25" s="73"/>
      <c r="D25" s="73"/>
      <c r="E25" s="76"/>
      <c r="F25" s="76"/>
      <c r="G25" s="366" t="s">
        <v>2377</v>
      </c>
      <c r="H25" s="76"/>
      <c r="I25" s="76"/>
      <c r="J25" s="76"/>
      <c r="K25" s="76"/>
      <c r="L25" s="76"/>
      <c r="M25" s="76"/>
      <c r="N25" s="76"/>
      <c r="O25" s="76"/>
      <c r="P25" s="76" t="s">
        <v>2380</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2349</v>
      </c>
      <c r="I36" t="s">
        <v>2350</v>
      </c>
      <c r="K36" t="s">
        <v>2763</v>
      </c>
      <c r="M36" t="s">
        <v>2764</v>
      </c>
    </row>
    <row r="37" spans="1:27" x14ac:dyDescent="0.35">
      <c r="G37" s="351" t="s">
        <v>4</v>
      </c>
      <c r="I37" s="351" t="s">
        <v>2351</v>
      </c>
      <c r="K37" s="351" t="s">
        <v>50</v>
      </c>
      <c r="M37" s="448" t="s">
        <v>2765</v>
      </c>
    </row>
    <row r="38" spans="1:27" x14ac:dyDescent="0.35">
      <c r="G38" s="352" t="s">
        <v>2343</v>
      </c>
      <c r="I38" s="352" t="s">
        <v>120</v>
      </c>
      <c r="K38" s="352" t="s">
        <v>2978</v>
      </c>
      <c r="M38" s="449" t="s">
        <v>2766</v>
      </c>
    </row>
    <row r="39" spans="1:27" ht="43.5" x14ac:dyDescent="0.35">
      <c r="G39" s="352" t="s">
        <v>10</v>
      </c>
      <c r="I39" s="352" t="s">
        <v>2619</v>
      </c>
      <c r="K39" s="352" t="s">
        <v>2754</v>
      </c>
      <c r="M39" s="449" t="s">
        <v>2767</v>
      </c>
    </row>
    <row r="40" spans="1:27" x14ac:dyDescent="0.35">
      <c r="G40" t="s">
        <v>68</v>
      </c>
      <c r="H40" s="356"/>
      <c r="I40" s="352" t="s">
        <v>4</v>
      </c>
      <c r="K40" s="352" t="s">
        <v>2755</v>
      </c>
      <c r="M40" s="450" t="s">
        <v>2768</v>
      </c>
    </row>
    <row r="41" spans="1:27" x14ac:dyDescent="0.35">
      <c r="G41" s="352" t="s">
        <v>69</v>
      </c>
      <c r="I41" s="352" t="s">
        <v>2343</v>
      </c>
      <c r="K41" s="352" t="s">
        <v>2979</v>
      </c>
    </row>
    <row r="42" spans="1:27" x14ac:dyDescent="0.35">
      <c r="G42" s="352" t="s">
        <v>70</v>
      </c>
      <c r="I42" s="352" t="s">
        <v>10</v>
      </c>
      <c r="K42" s="352" t="s">
        <v>2753</v>
      </c>
    </row>
    <row r="43" spans="1:27" x14ac:dyDescent="0.35">
      <c r="G43" s="352" t="s">
        <v>7</v>
      </c>
      <c r="I43" s="352" t="s">
        <v>68</v>
      </c>
      <c r="K43" s="353" t="s">
        <v>2752</v>
      </c>
    </row>
    <row r="44" spans="1:27" x14ac:dyDescent="0.35">
      <c r="G44" s="352" t="s">
        <v>6</v>
      </c>
      <c r="I44" s="352" t="s">
        <v>69</v>
      </c>
    </row>
    <row r="45" spans="1:27" x14ac:dyDescent="0.35">
      <c r="G45" s="352" t="s">
        <v>2347</v>
      </c>
      <c r="I45" s="352" t="s">
        <v>2352</v>
      </c>
    </row>
    <row r="46" spans="1:27" x14ac:dyDescent="0.35">
      <c r="G46" s="352" t="s">
        <v>80</v>
      </c>
      <c r="I46" s="352" t="s">
        <v>125</v>
      </c>
    </row>
    <row r="47" spans="1:27" x14ac:dyDescent="0.35">
      <c r="G47" s="352" t="s">
        <v>9</v>
      </c>
      <c r="I47" s="352" t="s">
        <v>123</v>
      </c>
    </row>
    <row r="48" spans="1:27" x14ac:dyDescent="0.35">
      <c r="G48" s="352" t="s">
        <v>2346</v>
      </c>
      <c r="I48" s="352" t="s">
        <v>70</v>
      </c>
    </row>
    <row r="49" spans="7:9" x14ac:dyDescent="0.35">
      <c r="G49" s="352" t="s">
        <v>71</v>
      </c>
      <c r="I49" s="352" t="s">
        <v>7</v>
      </c>
    </row>
    <row r="50" spans="7:9" x14ac:dyDescent="0.35">
      <c r="G50" s="352" t="s">
        <v>5</v>
      </c>
      <c r="I50" s="352" t="s">
        <v>134</v>
      </c>
    </row>
    <row r="51" spans="7:9" x14ac:dyDescent="0.35">
      <c r="G51" s="352" t="s">
        <v>2345</v>
      </c>
      <c r="I51" s="352" t="s">
        <v>6</v>
      </c>
    </row>
    <row r="52" spans="7:9" x14ac:dyDescent="0.35">
      <c r="G52" s="352" t="s">
        <v>8</v>
      </c>
      <c r="I52" s="352" t="s">
        <v>2347</v>
      </c>
    </row>
    <row r="53" spans="7:9" x14ac:dyDescent="0.35">
      <c r="G53" s="353" t="s">
        <v>2344</v>
      </c>
      <c r="I53" s="352" t="s">
        <v>80</v>
      </c>
    </row>
    <row r="54" spans="7:9" x14ac:dyDescent="0.35">
      <c r="I54" s="352" t="s">
        <v>9</v>
      </c>
    </row>
    <row r="55" spans="7:9" x14ac:dyDescent="0.35">
      <c r="I55" s="352" t="s">
        <v>2346</v>
      </c>
    </row>
    <row r="56" spans="7:9" x14ac:dyDescent="0.35">
      <c r="I56" s="352" t="s">
        <v>2353</v>
      </c>
    </row>
    <row r="57" spans="7:9" x14ac:dyDescent="0.35">
      <c r="I57" s="352" t="s">
        <v>2605</v>
      </c>
    </row>
    <row r="58" spans="7:9" x14ac:dyDescent="0.35">
      <c r="I58" s="352" t="s">
        <v>121</v>
      </c>
    </row>
    <row r="59" spans="7:9" x14ac:dyDescent="0.35">
      <c r="I59" s="352" t="s">
        <v>2354</v>
      </c>
    </row>
    <row r="60" spans="7:9" x14ac:dyDescent="0.35">
      <c r="I60" s="352" t="s">
        <v>124</v>
      </c>
    </row>
    <row r="61" spans="7:9" x14ac:dyDescent="0.35">
      <c r="I61" s="352" t="s">
        <v>122</v>
      </c>
    </row>
    <row r="62" spans="7:9" x14ac:dyDescent="0.35">
      <c r="I62" s="352" t="s">
        <v>2355</v>
      </c>
    </row>
    <row r="63" spans="7:9" x14ac:dyDescent="0.35">
      <c r="I63" s="352" t="s">
        <v>128</v>
      </c>
    </row>
    <row r="64" spans="7:9" x14ac:dyDescent="0.35">
      <c r="I64" s="352" t="s">
        <v>126</v>
      </c>
    </row>
    <row r="65" spans="9:9" x14ac:dyDescent="0.35">
      <c r="I65" s="352" t="s">
        <v>71</v>
      </c>
    </row>
    <row r="66" spans="9:9" x14ac:dyDescent="0.35">
      <c r="I66" s="352" t="s">
        <v>5</v>
      </c>
    </row>
    <row r="67" spans="9:9" x14ac:dyDescent="0.35">
      <c r="I67" s="352" t="s">
        <v>2345</v>
      </c>
    </row>
    <row r="68" spans="9:9" x14ac:dyDescent="0.35">
      <c r="I68" s="352" t="s">
        <v>2356</v>
      </c>
    </row>
    <row r="69" spans="9:9" x14ac:dyDescent="0.35">
      <c r="I69" s="352" t="s">
        <v>129</v>
      </c>
    </row>
    <row r="70" spans="9:9" x14ac:dyDescent="0.35">
      <c r="I70" s="352" t="s">
        <v>127</v>
      </c>
    </row>
    <row r="71" spans="9:9" x14ac:dyDescent="0.35">
      <c r="I71" s="352" t="s">
        <v>8</v>
      </c>
    </row>
    <row r="72" spans="9:9" x14ac:dyDescent="0.35">
      <c r="I72" s="353" t="s">
        <v>2344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workbookViewId="0">
      <selection activeCell="B80" sqref="B80"/>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680</v>
      </c>
      <c r="C9" s="1" t="s">
        <v>2956</v>
      </c>
    </row>
    <row r="10" spans="1:3" x14ac:dyDescent="0.35">
      <c r="A10" s="354" t="str">
        <f>General!G38</f>
        <v>bd</v>
      </c>
      <c r="B10">
        <v>680</v>
      </c>
      <c r="C10" s="1" t="s">
        <v>2956</v>
      </c>
    </row>
    <row r="11" spans="1:3" x14ac:dyDescent="0.35">
      <c r="A11" s="354" t="str">
        <f>General!G39</f>
        <v>f</v>
      </c>
      <c r="B11">
        <v>680</v>
      </c>
      <c r="C11" s="1" t="s">
        <v>2956</v>
      </c>
    </row>
    <row r="12" spans="1:3" x14ac:dyDescent="0.35">
      <c r="A12" s="354" t="str">
        <f>General!G40</f>
        <v>h</v>
      </c>
      <c r="B12">
        <v>680</v>
      </c>
      <c r="C12" s="1" t="s">
        <v>2956</v>
      </c>
    </row>
    <row r="13" spans="1:3" x14ac:dyDescent="0.35">
      <c r="A13" s="354" t="str">
        <f>General!G41</f>
        <v>i</v>
      </c>
      <c r="B13">
        <v>680</v>
      </c>
      <c r="C13" s="1" t="s">
        <v>2956</v>
      </c>
    </row>
    <row r="14" spans="1:3" x14ac:dyDescent="0.35">
      <c r="A14" s="354" t="str">
        <f>General!G42</f>
        <v>k</v>
      </c>
      <c r="B14">
        <v>680</v>
      </c>
      <c r="C14" s="1" t="s">
        <v>2956</v>
      </c>
    </row>
    <row r="15" spans="1:3" x14ac:dyDescent="0.35">
      <c r="A15" s="354" t="str">
        <f>General!G43</f>
        <v>l</v>
      </c>
      <c r="B15">
        <v>680</v>
      </c>
      <c r="C15" s="1" t="s">
        <v>2956</v>
      </c>
    </row>
    <row r="16" spans="1:3" x14ac:dyDescent="0.35">
      <c r="A16" s="354" t="str">
        <f>General!G44</f>
        <v>o</v>
      </c>
      <c r="B16">
        <v>680</v>
      </c>
      <c r="C16" s="1" t="s">
        <v>2956</v>
      </c>
    </row>
    <row r="17" spans="1:3" x14ac:dyDescent="0.35">
      <c r="A17" s="354" t="str">
        <f>General!G45</f>
        <v>od</v>
      </c>
      <c r="B17">
        <v>680</v>
      </c>
      <c r="C17" s="1" t="s">
        <v>2956</v>
      </c>
    </row>
    <row r="18" spans="1:3" x14ac:dyDescent="0.35">
      <c r="A18" s="354" t="str">
        <f>General!G46</f>
        <v>of</v>
      </c>
      <c r="B18">
        <v>680</v>
      </c>
      <c r="C18" s="1" t="s">
        <v>2956</v>
      </c>
    </row>
    <row r="19" spans="1:3" x14ac:dyDescent="0.35">
      <c r="A19" s="354" t="str">
        <f>General!G47</f>
        <v>r</v>
      </c>
      <c r="B19">
        <v>680</v>
      </c>
      <c r="C19" s="1" t="s">
        <v>2956</v>
      </c>
    </row>
    <row r="20" spans="1:3" x14ac:dyDescent="0.35">
      <c r="A20" s="354" t="str">
        <f>General!G48</f>
        <v>rd</v>
      </c>
      <c r="B20">
        <v>680</v>
      </c>
      <c r="C20" s="1" t="s">
        <v>2956</v>
      </c>
    </row>
    <row r="21" spans="1:3" x14ac:dyDescent="0.35">
      <c r="A21" s="354" t="str">
        <f>General!G49</f>
        <v>v</v>
      </c>
      <c r="B21">
        <v>680</v>
      </c>
      <c r="C21" s="1" t="s">
        <v>2956</v>
      </c>
    </row>
    <row r="22" spans="1:3" x14ac:dyDescent="0.35">
      <c r="A22" s="354" t="str">
        <f>General!G50</f>
        <v>w</v>
      </c>
      <c r="B22">
        <v>680</v>
      </c>
      <c r="C22" s="1" t="s">
        <v>2956</v>
      </c>
    </row>
    <row r="23" spans="1:3" x14ac:dyDescent="0.35">
      <c r="A23" s="354" t="str">
        <f>General!G51</f>
        <v>wd</v>
      </c>
      <c r="B23">
        <v>680</v>
      </c>
      <c r="C23" s="1" t="s">
        <v>2956</v>
      </c>
    </row>
    <row r="24" spans="1:3" x14ac:dyDescent="0.35">
      <c r="A24" s="354" t="str">
        <f>General!G52</f>
        <v>z</v>
      </c>
      <c r="B24">
        <v>680</v>
      </c>
      <c r="C24" s="1" t="s">
        <v>2956</v>
      </c>
    </row>
    <row r="25" spans="1:3" x14ac:dyDescent="0.35">
      <c r="A25" s="354" t="str">
        <f>General!G53</f>
        <v>zd</v>
      </c>
      <c r="B25">
        <v>680</v>
      </c>
      <c r="C25" s="1" t="s">
        <v>2956</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92</v>
      </c>
    </row>
    <row r="37" spans="1:18" x14ac:dyDescent="0.35">
      <c r="A37" s="6" t="s">
        <v>91</v>
      </c>
      <c r="B37" s="6">
        <v>15</v>
      </c>
      <c r="C37" s="1" t="s">
        <v>17</v>
      </c>
    </row>
    <row r="38" spans="1:18" ht="6.65" customHeight="1" x14ac:dyDescent="0.35">
      <c r="A38" s="3"/>
    </row>
    <row r="39" spans="1:18" x14ac:dyDescent="0.35">
      <c r="A39" s="6" t="s">
        <v>90</v>
      </c>
      <c r="B39" s="6">
        <v>20</v>
      </c>
      <c r="C39" s="1" t="s">
        <v>17</v>
      </c>
    </row>
    <row r="40" spans="1:18" ht="9" customHeight="1" x14ac:dyDescent="0.35"/>
    <row r="41" spans="1:18" ht="15" customHeight="1" x14ac:dyDescent="0.35">
      <c r="A41" s="3" t="s">
        <v>66</v>
      </c>
    </row>
    <row r="42" spans="1:18" x14ac:dyDescent="0.35">
      <c r="A42" t="s">
        <v>76</v>
      </c>
      <c r="B42">
        <v>2</v>
      </c>
    </row>
    <row r="44" spans="1:18" x14ac:dyDescent="0.35">
      <c r="A44" t="s">
        <v>88</v>
      </c>
      <c r="B44" s="398">
        <f>MIN(364,INT((C44 - DATE(YEAR(C44),1,1))))</f>
        <v>226</v>
      </c>
      <c r="C44" s="4">
        <v>43692</v>
      </c>
    </row>
    <row r="46" spans="1:18" x14ac:dyDescent="0.35">
      <c r="A46" s="1" t="s">
        <v>2306</v>
      </c>
      <c r="B46">
        <v>50</v>
      </c>
      <c r="J46" s="1" t="s">
        <v>2307</v>
      </c>
    </row>
    <row r="47" spans="1:18" x14ac:dyDescent="0.35">
      <c r="A47" s="3"/>
      <c r="J47" s="508" t="s">
        <v>2357</v>
      </c>
      <c r="K47" s="508"/>
      <c r="L47" s="508"/>
      <c r="M47" s="508" t="s">
        <v>2361</v>
      </c>
      <c r="N47" s="508"/>
      <c r="O47" s="508"/>
      <c r="P47" s="508" t="s">
        <v>2362</v>
      </c>
      <c r="Q47" s="508"/>
      <c r="R47" s="508"/>
    </row>
    <row r="48" spans="1:18" x14ac:dyDescent="0.35">
      <c r="A48" s="3"/>
      <c r="I48" s="1" t="s">
        <v>2363</v>
      </c>
      <c r="J48" t="s">
        <v>2358</v>
      </c>
      <c r="K48" t="s">
        <v>2358</v>
      </c>
      <c r="L48" t="s">
        <v>2358</v>
      </c>
      <c r="M48" t="s">
        <v>2360</v>
      </c>
      <c r="N48" t="s">
        <v>2360</v>
      </c>
      <c r="O48" t="s">
        <v>2360</v>
      </c>
      <c r="P48" t="s">
        <v>2359</v>
      </c>
      <c r="Q48" t="s">
        <v>2359</v>
      </c>
      <c r="R48" t="s">
        <v>2359</v>
      </c>
    </row>
    <row r="49" spans="1:18" x14ac:dyDescent="0.35">
      <c r="A49" t="s">
        <v>67</v>
      </c>
      <c r="B49" t="s">
        <v>2308</v>
      </c>
      <c r="C49" t="s">
        <v>72</v>
      </c>
      <c r="D49" t="s">
        <v>73</v>
      </c>
      <c r="E49" t="s">
        <v>74</v>
      </c>
      <c r="F49" t="s">
        <v>75</v>
      </c>
      <c r="G49" t="s">
        <v>81</v>
      </c>
      <c r="I49" s="1" t="s">
        <v>2305</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3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35">
      <c r="A69" s="3" t="s">
        <v>82</v>
      </c>
    </row>
    <row r="70" spans="1:18" x14ac:dyDescent="0.35">
      <c r="A70" t="s">
        <v>130</v>
      </c>
      <c r="B70">
        <v>100000</v>
      </c>
    </row>
    <row r="72" spans="1:18" x14ac:dyDescent="0.35">
      <c r="A72" t="s">
        <v>131</v>
      </c>
      <c r="B72">
        <v>100000</v>
      </c>
    </row>
    <row r="74" spans="1:18" x14ac:dyDescent="0.35">
      <c r="A74" t="s">
        <v>83</v>
      </c>
      <c r="B74" s="44">
        <v>0.11</v>
      </c>
    </row>
    <row r="76" spans="1:18" x14ac:dyDescent="0.35">
      <c r="A76" t="s">
        <v>84</v>
      </c>
      <c r="B76" s="44">
        <v>3.5000000000000003E-2</v>
      </c>
    </row>
    <row r="78" spans="1:18" x14ac:dyDescent="0.35">
      <c r="A78" t="s">
        <v>85</v>
      </c>
      <c r="B78">
        <v>2.3E-2</v>
      </c>
    </row>
    <row r="80" spans="1:18" x14ac:dyDescent="0.35">
      <c r="A80" t="s">
        <v>132</v>
      </c>
      <c r="B80">
        <v>40</v>
      </c>
    </row>
    <row r="82" spans="1:2" x14ac:dyDescent="0.35">
      <c r="A82" t="s">
        <v>86</v>
      </c>
      <c r="B82" s="44">
        <v>0.11</v>
      </c>
    </row>
    <row r="84" spans="1:2" x14ac:dyDescent="0.3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2348</v>
      </c>
      <c r="B3" s="42">
        <v>4.4999999999999998E-2</v>
      </c>
    </row>
    <row r="5" spans="1:2" x14ac:dyDescent="0.35">
      <c r="A5" s="3" t="s">
        <v>117</v>
      </c>
    </row>
    <row r="6" spans="1:2" x14ac:dyDescent="0.35">
      <c r="A6" t="s">
        <v>116</v>
      </c>
      <c r="B6" s="42">
        <v>4.4999999999999998E-2</v>
      </c>
    </row>
    <row r="8" spans="1:2" x14ac:dyDescent="0.35">
      <c r="A8" s="3" t="s">
        <v>115</v>
      </c>
    </row>
    <row r="9" spans="1:2" x14ac:dyDescent="0.35">
      <c r="A9" t="s">
        <v>2253</v>
      </c>
      <c r="B9" s="42">
        <v>0.5</v>
      </c>
    </row>
    <row r="10" spans="1:2" x14ac:dyDescent="0.35">
      <c r="A10" t="s">
        <v>2254</v>
      </c>
      <c r="B10" s="42">
        <v>0</v>
      </c>
    </row>
    <row r="12" spans="1:2" x14ac:dyDescent="0.35">
      <c r="A12" s="3" t="s">
        <v>118</v>
      </c>
    </row>
    <row r="13" spans="1:2" x14ac:dyDescent="0.35">
      <c r="A13" t="s">
        <v>20</v>
      </c>
      <c r="B13" s="42">
        <v>0.02</v>
      </c>
    </row>
    <row r="15" spans="1:2" x14ac:dyDescent="0.35">
      <c r="A15" s="3" t="s">
        <v>93</v>
      </c>
    </row>
    <row r="16" spans="1:2" x14ac:dyDescent="0.3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2612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2613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2614</v>
      </c>
      <c r="K9" s="18"/>
      <c r="L9" s="21" t="s">
        <v>2614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2615</v>
      </c>
      <c r="K10" s="22"/>
      <c r="L10" s="21" t="s">
        <v>2616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95</v>
      </c>
      <c r="F18" s="14"/>
      <c r="G18" s="15" t="s">
        <v>2740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2741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2743</v>
      </c>
      <c r="K22" s="21"/>
      <c r="L22" s="21" t="s">
        <v>2743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2744</v>
      </c>
      <c r="K23" s="18"/>
      <c r="L23" s="18" t="s">
        <v>2745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2742</v>
      </c>
      <c r="K24" s="22"/>
      <c r="L24" s="18" t="s">
        <v>2746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100</v>
      </c>
      <c r="H43" s="28"/>
      <c r="I43" s="41" t="s">
        <v>2762</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106</v>
      </c>
      <c r="J56" s="26" t="s">
        <v>105</v>
      </c>
      <c r="K56" s="26" t="s">
        <v>105</v>
      </c>
      <c r="L56" s="26" t="s">
        <v>105</v>
      </c>
      <c r="M56" s="26" t="s">
        <v>2364</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3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95</v>
      </c>
      <c r="F64" s="14"/>
      <c r="G64" s="15" t="s">
        <v>2365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2366</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2358</v>
      </c>
      <c r="K73" t="s">
        <v>2360</v>
      </c>
      <c r="L73" t="s">
        <v>2359</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79">
        <v>1</v>
      </c>
      <c r="J11" s="509" t="s">
        <v>2231</v>
      </c>
      <c r="K11" s="509"/>
      <c r="L11" s="509"/>
      <c r="M11" s="509"/>
      <c r="N11" s="509"/>
      <c r="O11" s="509"/>
      <c r="P11" s="509"/>
      <c r="Q11" s="509"/>
      <c r="R11" s="509"/>
      <c r="S11" s="509"/>
      <c r="T11" s="509"/>
      <c r="U11" s="509"/>
      <c r="V11" s="509"/>
      <c r="W11" s="509"/>
      <c r="X11" s="509"/>
      <c r="Y11" s="76"/>
      <c r="Z11" s="73"/>
      <c r="AA11" s="57"/>
      <c r="AB11" s="45"/>
      <c r="AC11" s="45"/>
      <c r="AD11" s="45"/>
    </row>
    <row r="12" spans="1:30" ht="45" customHeight="1" outlineLevel="1" x14ac:dyDescent="0.35">
      <c r="A12" s="45"/>
      <c r="B12" s="54"/>
      <c r="C12" s="47">
        <f>INT($C$6)+1.045</f>
        <v>2.0449999999999999</v>
      </c>
      <c r="D12" s="73"/>
      <c r="E12" s="70"/>
      <c r="F12" s="70"/>
      <c r="G12" s="73"/>
      <c r="H12" s="76" t="s">
        <v>156</v>
      </c>
      <c r="I12" s="99">
        <v>1</v>
      </c>
      <c r="J12" s="510" t="s">
        <v>2230</v>
      </c>
      <c r="K12" s="511"/>
      <c r="L12" s="511"/>
      <c r="M12" s="511"/>
      <c r="N12" s="511"/>
      <c r="O12" s="511"/>
      <c r="P12" s="511"/>
      <c r="Q12" s="511"/>
      <c r="R12" s="511"/>
      <c r="S12" s="511"/>
      <c r="T12" s="511"/>
      <c r="U12" s="511"/>
      <c r="V12" s="511"/>
      <c r="W12" s="511"/>
      <c r="X12" s="512"/>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t="s">
        <v>2229</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2228</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2227</v>
      </c>
      <c r="I40" s="289" t="str">
        <f>IF(COUNT($J40:$Z40)&gt;1,STDEV($J40:$Z40)=0,"")</f>
        <v/>
      </c>
      <c r="J40" s="76" t="s">
        <v>2232</v>
      </c>
      <c r="K40" s="76" t="s">
        <v>2226</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2225</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2224</v>
      </c>
      <c r="I43" s="289" t="str">
        <f t="shared" si="0"/>
        <v/>
      </c>
      <c r="J43" s="76" t="s">
        <v>2223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2222</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2221</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2220</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2219</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2218</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2217</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2216</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2215</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2214</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446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0"/>
  <sheetViews>
    <sheetView tabSelected="1" topLeftCell="A42" workbookViewId="0">
      <selection activeCell="W64" sqref="W64:Y67"/>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2949</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2946</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2950</v>
      </c>
      <c r="J10" s="18"/>
      <c r="K10" s="18" t="s">
        <v>2951</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2952</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1005</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2947</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2948</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95</v>
      </c>
      <c r="F26" s="14"/>
      <c r="G26" s="15" t="s">
        <v>3064</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503" t="s">
        <v>3065</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2953</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4" t="s">
        <v>2954</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4" t="s">
        <v>2955</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5" t="s">
        <v>3053</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5" t="s">
        <v>3052</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58" t="s">
        <v>3066</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504" t="s">
        <v>3067</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504" t="s">
        <v>3069</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504" t="s">
        <v>3068</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J45" s="24"/>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J46" s="24"/>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J47" s="24"/>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J50" s="24"/>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8"/>
      <c r="H51" s="28"/>
      <c r="I51" s="31"/>
      <c r="J51" s="32"/>
      <c r="K51" s="32"/>
      <c r="L51" s="32"/>
      <c r="M51" s="32"/>
      <c r="N51" s="32"/>
      <c r="O51" s="32"/>
      <c r="P51" s="32"/>
      <c r="Q51" s="30"/>
      <c r="R51" s="30"/>
      <c r="S51" s="30"/>
      <c r="T51" s="30"/>
      <c r="U51" s="30"/>
      <c r="V51" s="30"/>
      <c r="W51" s="30"/>
      <c r="X51" s="30"/>
      <c r="Y51" s="27"/>
      <c r="Z51" s="27"/>
      <c r="AA51" s="27"/>
      <c r="AB51" s="27"/>
      <c r="AC51" s="27"/>
      <c r="AD51" s="27"/>
      <c r="AE51" s="17"/>
      <c r="AF51" s="9"/>
      <c r="AG51" s="9"/>
      <c r="AH51" s="9"/>
    </row>
    <row r="52" spans="1:34" ht="5.15" customHeight="1" x14ac:dyDescent="0.35">
      <c r="A52" s="7"/>
      <c r="B52" s="8"/>
      <c r="C52" s="18"/>
      <c r="D52" s="18"/>
      <c r="E52" s="18"/>
      <c r="F52" s="33"/>
      <c r="G52" s="34"/>
      <c r="H52" s="34"/>
      <c r="I52" s="34"/>
      <c r="J52" s="35"/>
      <c r="K52" s="35"/>
      <c r="L52" s="35"/>
      <c r="M52" s="35"/>
      <c r="N52" s="35"/>
      <c r="O52" s="35"/>
      <c r="P52" s="35"/>
      <c r="Q52" s="35"/>
      <c r="R52" s="35"/>
      <c r="S52" s="35"/>
      <c r="T52" s="35"/>
      <c r="U52" s="35"/>
      <c r="V52" s="35"/>
      <c r="W52" s="35"/>
      <c r="X52" s="35"/>
      <c r="Y52" s="27"/>
      <c r="Z52" s="27"/>
      <c r="AA52" s="27"/>
      <c r="AB52" s="27"/>
      <c r="AC52" s="27"/>
      <c r="AD52" s="27"/>
      <c r="AE52" s="17"/>
      <c r="AF52" s="9"/>
      <c r="AG52" s="9"/>
      <c r="AH52" s="9"/>
    </row>
    <row r="53" spans="1:34" ht="25" customHeight="1" x14ac:dyDescent="0.35">
      <c r="A53" s="7"/>
      <c r="B53" s="8"/>
      <c r="C53" s="36"/>
      <c r="D53" s="36"/>
      <c r="E53" s="36"/>
      <c r="F53" s="36"/>
      <c r="G53" s="37" t="str">
        <f>G26</f>
        <v>Emission Factors - National Inventory Report (NIR)</v>
      </c>
      <c r="H53" s="36"/>
      <c r="I53" s="36"/>
      <c r="J53" s="36"/>
      <c r="K53" s="36"/>
      <c r="L53" s="36"/>
      <c r="M53" s="36"/>
      <c r="N53" s="36"/>
      <c r="O53" s="36"/>
      <c r="P53" s="36"/>
      <c r="Q53" s="36"/>
      <c r="R53" s="36"/>
      <c r="S53" s="36"/>
      <c r="T53" s="36"/>
      <c r="U53" s="36"/>
      <c r="V53" s="36"/>
      <c r="W53" s="36"/>
      <c r="X53" s="36"/>
      <c r="Y53" s="36"/>
      <c r="Z53" s="36"/>
      <c r="AA53" s="36"/>
      <c r="AB53" s="36"/>
      <c r="AC53" s="36"/>
      <c r="AD53" s="36"/>
      <c r="AE53" s="38" t="s">
        <v>101</v>
      </c>
      <c r="AF53" s="9"/>
      <c r="AG53" s="9"/>
      <c r="AH53" s="9"/>
    </row>
    <row r="54" spans="1:34" ht="12" customHeight="1" x14ac:dyDescent="0.35">
      <c r="A54" s="7"/>
      <c r="B54" s="8"/>
      <c r="C54" s="8"/>
      <c r="D54" s="8"/>
      <c r="E54" s="8"/>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row>
    <row r="55" spans="1:34" ht="12" customHeight="1" x14ac:dyDescent="0.35">
      <c r="A55" s="7"/>
      <c r="B55" s="8"/>
      <c r="C55" s="8"/>
      <c r="D55" s="8"/>
      <c r="E55" s="8"/>
      <c r="F55" s="8"/>
      <c r="G55" s="8"/>
      <c r="H55" s="9"/>
      <c r="I55" s="9"/>
      <c r="J55" s="9"/>
      <c r="K55" s="9"/>
      <c r="L55" s="9"/>
      <c r="M55" s="9"/>
      <c r="N55" s="9"/>
      <c r="O55" s="9"/>
      <c r="P55" s="9"/>
      <c r="Q55" s="9"/>
      <c r="R55" s="9"/>
      <c r="S55" s="9"/>
      <c r="T55" s="9"/>
      <c r="U55" s="9"/>
      <c r="V55" s="9"/>
      <c r="W55" s="9"/>
      <c r="X55" s="9"/>
      <c r="Y55" s="9"/>
      <c r="Z55" s="9"/>
      <c r="AA55" s="9"/>
      <c r="AB55" s="9"/>
      <c r="AC55" s="9"/>
      <c r="AD55" s="9"/>
      <c r="AE55" s="9"/>
      <c r="AF55" s="8"/>
      <c r="AG55" s="8"/>
      <c r="AH55" s="8"/>
    </row>
    <row r="56" spans="1:34" ht="5.15" customHeight="1" thickBot="1" x14ac:dyDescent="0.4">
      <c r="A56" s="7"/>
      <c r="B56" s="8"/>
      <c r="C56" s="8"/>
      <c r="D56" s="8"/>
      <c r="E56" s="8"/>
      <c r="F56" s="8"/>
      <c r="G56" s="8"/>
      <c r="H56" s="9"/>
      <c r="I56" s="9"/>
      <c r="J56" s="9"/>
      <c r="K56" s="9"/>
      <c r="L56" s="9"/>
      <c r="M56" s="9"/>
      <c r="N56" s="9"/>
      <c r="O56" s="9"/>
      <c r="P56" s="9"/>
      <c r="Q56" s="9"/>
      <c r="R56" s="9"/>
      <c r="S56" s="9"/>
      <c r="T56" s="9"/>
      <c r="U56" s="9"/>
      <c r="V56" s="9"/>
      <c r="W56" s="9"/>
      <c r="X56" s="9"/>
      <c r="Y56" s="9"/>
      <c r="Z56" s="9"/>
      <c r="AA56" s="9"/>
      <c r="AB56" s="9"/>
      <c r="AC56" s="9"/>
      <c r="AD56" s="9"/>
      <c r="AE56" s="9"/>
      <c r="AF56" s="8"/>
      <c r="AG56" s="8"/>
      <c r="AH56" s="8"/>
    </row>
    <row r="57" spans="1:34" ht="5.15" customHeight="1" x14ac:dyDescent="0.35">
      <c r="A57" s="7"/>
      <c r="B57" s="8"/>
      <c r="C57" s="10" t="s">
        <v>94</v>
      </c>
      <c r="D57" s="10"/>
      <c r="E57" s="10"/>
      <c r="F57" s="10"/>
      <c r="G57" s="10"/>
      <c r="H57" s="10"/>
      <c r="I57" s="10"/>
      <c r="J57" s="10"/>
      <c r="K57" s="10"/>
      <c r="L57" s="11"/>
      <c r="M57" s="11"/>
      <c r="N57" s="11"/>
      <c r="O57" s="11"/>
      <c r="P57" s="11"/>
      <c r="Q57" s="11"/>
      <c r="R57" s="11"/>
      <c r="S57" s="11"/>
      <c r="T57" s="11"/>
      <c r="U57" s="11"/>
      <c r="V57" s="11"/>
      <c r="W57" s="11"/>
      <c r="X57" s="11"/>
      <c r="Y57" s="11"/>
      <c r="Z57" s="11"/>
      <c r="AA57" s="11"/>
      <c r="AB57" s="11"/>
      <c r="AC57" s="11"/>
      <c r="AD57" s="11"/>
      <c r="AE57" s="12"/>
      <c r="AF57" s="9"/>
      <c r="AG57" s="9"/>
      <c r="AH57" s="9"/>
    </row>
    <row r="58" spans="1:34" ht="12" customHeight="1" x14ac:dyDescent="0.35">
      <c r="A58" s="7"/>
      <c r="B58" s="8"/>
      <c r="C58" s="13"/>
      <c r="D58" s="13"/>
      <c r="E58" s="13" t="s">
        <v>95</v>
      </c>
      <c r="F58" s="14"/>
      <c r="G58" s="15" t="s">
        <v>3075</v>
      </c>
      <c r="H58" s="14"/>
      <c r="I58" s="14"/>
      <c r="J58" s="14"/>
      <c r="K58" s="14"/>
      <c r="L58" s="14"/>
      <c r="M58" s="14"/>
      <c r="N58" s="14"/>
      <c r="O58" s="14"/>
      <c r="P58" s="14"/>
      <c r="Q58" s="14"/>
      <c r="R58" s="14"/>
      <c r="S58" s="14"/>
      <c r="T58" s="14"/>
      <c r="U58" s="14"/>
      <c r="V58" s="16"/>
      <c r="W58" s="14"/>
      <c r="X58" s="16"/>
      <c r="Y58" s="16"/>
      <c r="Z58" s="16"/>
      <c r="AA58" s="16"/>
      <c r="AB58" s="16"/>
      <c r="AC58" s="16"/>
      <c r="AD58" s="16"/>
      <c r="AE58" s="17"/>
      <c r="AF58" s="9"/>
      <c r="AG58" s="9"/>
      <c r="AH58" s="9"/>
    </row>
    <row r="59" spans="1:34" ht="12" customHeight="1" x14ac:dyDescent="0.35">
      <c r="A59" s="7"/>
      <c r="B59" s="8"/>
      <c r="C59" s="13"/>
      <c r="D59" s="13"/>
      <c r="E59" s="18"/>
      <c r="F59" s="14"/>
      <c r="G59" s="14"/>
      <c r="H59" s="14"/>
      <c r="I59" s="14"/>
      <c r="J59" s="14"/>
      <c r="K59" s="14"/>
      <c r="L59" s="14"/>
      <c r="M59" s="14"/>
      <c r="N59" s="14"/>
      <c r="O59" s="14"/>
      <c r="P59" s="14"/>
      <c r="Q59" s="14"/>
      <c r="R59" s="14"/>
      <c r="S59" s="14"/>
      <c r="T59" s="14"/>
      <c r="U59" s="14"/>
      <c r="V59" s="16"/>
      <c r="W59" s="19"/>
      <c r="X59" s="16"/>
      <c r="Y59" s="16"/>
      <c r="Z59" s="16"/>
      <c r="AA59" s="16"/>
      <c r="AB59" s="16"/>
      <c r="AC59" s="16"/>
      <c r="AD59" s="16"/>
      <c r="AE59" s="17"/>
      <c r="AF59" s="9"/>
      <c r="AG59" s="9"/>
      <c r="AH59" s="9"/>
    </row>
    <row r="60" spans="1:34" ht="12" customHeight="1" x14ac:dyDescent="0.35">
      <c r="A60" s="7"/>
      <c r="B60" s="8"/>
      <c r="C60" s="18"/>
      <c r="D60" s="13"/>
      <c r="E60" s="18"/>
      <c r="F60" s="14"/>
      <c r="G60" s="20">
        <v>2023</v>
      </c>
      <c r="H60" s="14"/>
      <c r="I60" s="14"/>
      <c r="J60" s="14"/>
      <c r="K60" s="14"/>
      <c r="L60" s="14"/>
      <c r="M60" s="14"/>
      <c r="N60" s="14"/>
      <c r="O60" s="14"/>
      <c r="P60" s="14"/>
      <c r="Q60" s="14"/>
      <c r="R60" s="14"/>
      <c r="S60" s="14"/>
      <c r="T60" s="14"/>
      <c r="U60" s="14"/>
      <c r="V60" s="16"/>
      <c r="W60" s="19"/>
      <c r="X60" s="16"/>
      <c r="Y60" s="16"/>
      <c r="Z60" s="16"/>
      <c r="AA60" s="16"/>
      <c r="AB60" s="16"/>
      <c r="AC60" s="16"/>
      <c r="AD60" s="16"/>
      <c r="AE60" s="17"/>
      <c r="AF60" s="9"/>
      <c r="AG60" s="9"/>
      <c r="AH60" s="9"/>
    </row>
    <row r="61" spans="1:34" ht="12" customHeight="1" x14ac:dyDescent="0.35">
      <c r="A61" s="7"/>
      <c r="B61" s="8"/>
      <c r="C61" s="18"/>
      <c r="D61" s="18"/>
      <c r="E61" s="18"/>
      <c r="F61" s="18"/>
      <c r="G61" s="18"/>
      <c r="H61" s="18"/>
      <c r="I61" s="18"/>
      <c r="J61" s="21"/>
      <c r="K61" s="21"/>
      <c r="L61" s="21"/>
      <c r="M61" s="21"/>
      <c r="N61" s="21"/>
      <c r="O61" s="21"/>
      <c r="P61" s="21"/>
      <c r="Q61" s="21"/>
      <c r="R61" s="21"/>
      <c r="S61" s="21"/>
      <c r="T61" s="21"/>
      <c r="U61" s="21"/>
      <c r="V61" s="21"/>
      <c r="W61" s="21"/>
      <c r="X61" s="21"/>
      <c r="Y61" s="21"/>
      <c r="Z61" s="21"/>
      <c r="AA61" s="21"/>
      <c r="AB61" s="21"/>
      <c r="AC61" s="21"/>
      <c r="AD61" s="21"/>
      <c r="AE61" s="17"/>
      <c r="AF61" s="9"/>
      <c r="AG61" s="9"/>
      <c r="AH61" s="9"/>
    </row>
    <row r="62" spans="1:34" ht="12" customHeight="1" x14ac:dyDescent="0.35">
      <c r="A62" s="7"/>
      <c r="B62" s="8"/>
      <c r="C62" s="18"/>
      <c r="D62" s="18"/>
      <c r="E62" s="18"/>
      <c r="F62" s="18"/>
      <c r="G62" s="18"/>
      <c r="H62" s="18"/>
      <c r="I62" s="18"/>
      <c r="J62" s="18"/>
      <c r="K62" s="18"/>
      <c r="L62" s="18"/>
      <c r="M62" s="18"/>
      <c r="N62" s="18"/>
      <c r="O62" s="18"/>
      <c r="P62" s="18"/>
      <c r="Q62" s="18"/>
      <c r="R62" s="18"/>
      <c r="S62" s="18"/>
      <c r="T62" s="18"/>
      <c r="U62" s="18"/>
      <c r="V62" s="21"/>
      <c r="W62" s="18" t="s">
        <v>3080</v>
      </c>
      <c r="X62" s="21"/>
      <c r="Y62" s="18" t="s">
        <v>3080</v>
      </c>
      <c r="Z62" s="18"/>
      <c r="AA62" s="18"/>
      <c r="AB62" s="21"/>
      <c r="AC62" s="21"/>
      <c r="AD62" s="21"/>
      <c r="AE62" s="17"/>
      <c r="AF62" s="9"/>
      <c r="AG62" s="9"/>
      <c r="AH62" s="9"/>
    </row>
    <row r="63" spans="1:34" ht="12" customHeight="1" x14ac:dyDescent="0.35">
      <c r="A63" s="7"/>
      <c r="B63" s="8"/>
      <c r="C63" s="18"/>
      <c r="D63" s="18"/>
      <c r="E63" s="18"/>
      <c r="F63" s="18"/>
      <c r="G63" s="18" t="s">
        <v>3072</v>
      </c>
      <c r="H63" s="18"/>
      <c r="I63" s="18" t="s">
        <v>3074</v>
      </c>
      <c r="J63" s="18"/>
      <c r="K63" s="18"/>
      <c r="L63" s="18" t="s">
        <v>3073</v>
      </c>
      <c r="M63" s="18"/>
      <c r="N63" s="18" t="s">
        <v>3070</v>
      </c>
      <c r="O63" s="18"/>
      <c r="P63" s="18" t="s">
        <v>3071</v>
      </c>
      <c r="Q63" s="18"/>
      <c r="R63" s="18"/>
      <c r="S63" s="18"/>
      <c r="T63" s="18"/>
      <c r="U63" s="18" t="s">
        <v>3077</v>
      </c>
      <c r="V63" s="21"/>
      <c r="W63" s="18" t="s">
        <v>3078</v>
      </c>
      <c r="X63" s="21"/>
      <c r="Y63" s="18" t="s">
        <v>3079</v>
      </c>
      <c r="Z63" s="18"/>
      <c r="AA63" s="18" t="s">
        <v>3076</v>
      </c>
      <c r="AB63" s="21"/>
      <c r="AC63" s="21"/>
      <c r="AD63" s="21"/>
      <c r="AE63" s="17"/>
      <c r="AF63" s="9"/>
      <c r="AG63" s="9"/>
      <c r="AH63" s="9"/>
    </row>
    <row r="64" spans="1:34" ht="12" customHeight="1" x14ac:dyDescent="0.35">
      <c r="A64" s="7"/>
      <c r="B64" s="8"/>
      <c r="C64" s="18"/>
      <c r="D64" s="18"/>
      <c r="E64" s="18"/>
      <c r="F64" s="24"/>
      <c r="G64" s="397">
        <v>0.01</v>
      </c>
      <c r="H64" s="24"/>
      <c r="I64" s="397">
        <v>6.0000000000000001E-3</v>
      </c>
      <c r="J64" s="24"/>
      <c r="K64" s="24"/>
      <c r="L64" s="397">
        <v>0.4</v>
      </c>
      <c r="N64" s="397">
        <v>0.96</v>
      </c>
      <c r="O64" s="24"/>
      <c r="P64" s="351" t="s">
        <v>4</v>
      </c>
      <c r="Q64" s="397">
        <v>0.32</v>
      </c>
      <c r="R64" s="24"/>
      <c r="S64" s="24"/>
      <c r="T64" t="s">
        <v>3081</v>
      </c>
      <c r="U64" s="494">
        <v>0.4</v>
      </c>
      <c r="V64" s="24"/>
      <c r="W64" s="495">
        <v>1.4999999999999999E-2</v>
      </c>
      <c r="X64" s="518"/>
      <c r="Y64" s="495">
        <v>1.2E-2</v>
      </c>
      <c r="Z64" s="24"/>
      <c r="AA64" s="397">
        <v>0.1</v>
      </c>
      <c r="AB64" s="27"/>
      <c r="AC64" s="27"/>
      <c r="AD64" s="27"/>
      <c r="AE64" s="17"/>
      <c r="AF64" s="9"/>
      <c r="AG64" s="9"/>
      <c r="AH64" s="9"/>
    </row>
    <row r="65" spans="1:34" ht="12" customHeight="1" x14ac:dyDescent="0.35">
      <c r="A65" s="7"/>
      <c r="B65" s="8"/>
      <c r="C65" s="18"/>
      <c r="D65" s="18"/>
      <c r="E65" s="18"/>
      <c r="F65" s="24"/>
      <c r="G65" s="24"/>
      <c r="H65" s="24"/>
      <c r="I65" s="24"/>
      <c r="J65" s="24"/>
      <c r="K65" s="24"/>
      <c r="N65" s="24"/>
      <c r="O65" s="24"/>
      <c r="P65" s="352" t="s">
        <v>2343</v>
      </c>
      <c r="Q65" s="397">
        <v>0.32</v>
      </c>
      <c r="R65" s="24"/>
      <c r="S65" s="24"/>
      <c r="T65" t="s">
        <v>3082</v>
      </c>
      <c r="U65" s="494">
        <v>0.4</v>
      </c>
      <c r="V65" s="24"/>
      <c r="W65" s="495">
        <v>2.7E-2</v>
      </c>
      <c r="X65" s="518"/>
      <c r="Y65" s="495">
        <v>1.9E-2</v>
      </c>
      <c r="Z65" s="24"/>
      <c r="AA65" s="24"/>
      <c r="AB65" s="27"/>
      <c r="AC65" s="27"/>
      <c r="AD65" s="27"/>
      <c r="AE65" s="17"/>
      <c r="AF65" s="9"/>
      <c r="AG65" s="9"/>
      <c r="AH65" s="9"/>
    </row>
    <row r="66" spans="1:34" ht="12" customHeight="1" x14ac:dyDescent="0.35">
      <c r="A66" s="7"/>
      <c r="B66" s="8"/>
      <c r="C66" s="18"/>
      <c r="D66" s="18"/>
      <c r="E66" s="18"/>
      <c r="F66" s="24"/>
      <c r="G66" s="24"/>
      <c r="H66" s="24"/>
      <c r="I66" s="24"/>
      <c r="J66" s="24"/>
      <c r="K66" s="24"/>
      <c r="N66" s="24"/>
      <c r="O66" s="24"/>
      <c r="P66" s="352" t="s">
        <v>10</v>
      </c>
      <c r="Q66" s="397">
        <v>0.51</v>
      </c>
      <c r="R66" s="24"/>
      <c r="S66" s="24"/>
      <c r="T66" t="s">
        <v>3083</v>
      </c>
      <c r="U66" s="494">
        <v>0.8</v>
      </c>
      <c r="V66" s="24"/>
      <c r="W66" s="495">
        <v>1.4999999999999999E-2</v>
      </c>
      <c r="X66" s="518"/>
      <c r="Y66" s="495">
        <v>1.2E-2</v>
      </c>
      <c r="Z66" s="24"/>
      <c r="AA66" s="24"/>
      <c r="AB66" s="27"/>
      <c r="AC66" s="27"/>
      <c r="AD66" s="27"/>
      <c r="AE66" s="17"/>
      <c r="AF66" s="9"/>
      <c r="AG66" s="9"/>
      <c r="AH66" s="9"/>
    </row>
    <row r="67" spans="1:34" ht="12" customHeight="1" x14ac:dyDescent="0.35">
      <c r="A67" s="7"/>
      <c r="B67" s="8"/>
      <c r="C67" s="18"/>
      <c r="D67" s="18"/>
      <c r="E67" s="18"/>
      <c r="F67" s="24"/>
      <c r="G67" s="24"/>
      <c r="H67" s="24"/>
      <c r="I67" s="24"/>
      <c r="J67" s="24"/>
      <c r="K67" s="24"/>
      <c r="N67" s="24"/>
      <c r="O67" s="24"/>
      <c r="P67" t="s">
        <v>68</v>
      </c>
      <c r="Q67" s="397">
        <v>0.43</v>
      </c>
      <c r="R67" s="24"/>
      <c r="S67" s="24"/>
      <c r="T67" t="s">
        <v>3084</v>
      </c>
      <c r="U67" s="494">
        <v>0.4</v>
      </c>
      <c r="V67" s="24"/>
      <c r="W67" s="495">
        <v>1.4999999999999999E-2</v>
      </c>
      <c r="X67" s="518"/>
      <c r="Y67" s="495">
        <v>1.2E-2</v>
      </c>
      <c r="Z67" s="24"/>
      <c r="AA67" s="24"/>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352" t="s">
        <v>69</v>
      </c>
      <c r="Q68" s="397">
        <v>0.51</v>
      </c>
      <c r="R68" s="24"/>
      <c r="S68" s="24"/>
      <c r="T68" s="24"/>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352" t="s">
        <v>70</v>
      </c>
      <c r="Q69" s="397">
        <v>0.51</v>
      </c>
      <c r="R69" s="24"/>
      <c r="S69" s="24"/>
      <c r="T69" s="24"/>
      <c r="U69" s="24"/>
      <c r="V69" s="24"/>
      <c r="W69" s="24"/>
      <c r="X69" s="24"/>
      <c r="Y69" s="24"/>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s="352" t="s">
        <v>7</v>
      </c>
      <c r="Q70" s="397">
        <v>0.51</v>
      </c>
      <c r="R70" s="24"/>
      <c r="S70" s="24"/>
      <c r="T70" s="24"/>
      <c r="U70" s="24"/>
      <c r="V70" s="24"/>
      <c r="W70" s="24"/>
      <c r="X70" s="24"/>
      <c r="Y70" s="24"/>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352" t="s">
        <v>6</v>
      </c>
      <c r="Q71" s="397">
        <v>0.43</v>
      </c>
      <c r="R71" s="24"/>
      <c r="S71" s="24"/>
      <c r="T71" s="24"/>
      <c r="U71" s="24"/>
      <c r="V71" s="24"/>
      <c r="W71" s="24"/>
      <c r="X71" s="24"/>
      <c r="Y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352" t="s">
        <v>2347</v>
      </c>
      <c r="Q72" s="397">
        <v>0.43</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352" t="s">
        <v>80</v>
      </c>
      <c r="Q73" s="397">
        <v>0.43</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352" t="s">
        <v>9</v>
      </c>
      <c r="Q74" s="397">
        <v>0.33</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352" t="s">
        <v>2346</v>
      </c>
      <c r="Q75" s="397">
        <v>0.33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352" t="s">
        <v>71</v>
      </c>
      <c r="Q76" s="397">
        <v>0.51</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352" t="s">
        <v>5</v>
      </c>
      <c r="Q77" s="397">
        <v>0.28999999999999998</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352" t="s">
        <v>2345</v>
      </c>
      <c r="Q78" s="397">
        <v>0.28999999999999998</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352" t="s">
        <v>8</v>
      </c>
      <c r="Q79" s="397">
        <v>0.33</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504"/>
      <c r="I80" s="504"/>
      <c r="J80" s="24"/>
      <c r="K80" s="504"/>
      <c r="N80" s="504"/>
      <c r="O80" s="24"/>
      <c r="P80" s="353" t="s">
        <v>2344</v>
      </c>
      <c r="Q80" s="397">
        <v>0.33</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8"/>
      <c r="H81" s="28"/>
      <c r="I81" s="507"/>
      <c r="J81" s="32"/>
      <c r="K81" s="32"/>
      <c r="L81" s="32"/>
      <c r="M81" s="32"/>
      <c r="N81" s="32"/>
      <c r="O81" s="32"/>
      <c r="P81" s="32"/>
      <c r="Q81" s="30"/>
      <c r="R81" s="30"/>
      <c r="S81" s="30"/>
      <c r="T81" s="30"/>
      <c r="U81" s="30"/>
      <c r="V81" s="30"/>
      <c r="W81" s="30"/>
      <c r="X81" s="30"/>
      <c r="Y81" s="27"/>
      <c r="Z81" s="27"/>
      <c r="AA81" s="27"/>
      <c r="AB81" s="27"/>
      <c r="AC81" s="27"/>
      <c r="AD81" s="27"/>
      <c r="AE81" s="17"/>
      <c r="AF81" s="9"/>
      <c r="AG81" s="9"/>
      <c r="AH81" s="9"/>
    </row>
    <row r="82" spans="1:34" ht="5.15" customHeight="1" x14ac:dyDescent="0.35">
      <c r="A82" s="7"/>
      <c r="B82" s="8"/>
      <c r="C82" s="18"/>
      <c r="D82" s="18"/>
      <c r="E82" s="18"/>
      <c r="F82" s="33"/>
      <c r="G82" s="34"/>
      <c r="H82" s="34"/>
      <c r="I82" s="34"/>
      <c r="J82" s="35"/>
      <c r="K82" s="35"/>
      <c r="L82" s="35"/>
      <c r="M82" s="35"/>
      <c r="N82" s="35"/>
      <c r="O82" s="35"/>
      <c r="P82" s="35"/>
      <c r="Q82" s="35"/>
      <c r="R82" s="35"/>
      <c r="S82" s="35"/>
      <c r="T82" s="35"/>
      <c r="U82" s="35"/>
      <c r="V82" s="35"/>
      <c r="W82" s="35"/>
      <c r="X82" s="35"/>
      <c r="Y82" s="27"/>
      <c r="Z82" s="27"/>
      <c r="AA82" s="27"/>
      <c r="AB82" s="27"/>
      <c r="AC82" s="27"/>
      <c r="AD82" s="27"/>
      <c r="AE82" s="17"/>
      <c r="AF82" s="9"/>
      <c r="AG82" s="9"/>
      <c r="AH82" s="9"/>
    </row>
    <row r="83" spans="1:34" ht="25" customHeight="1" x14ac:dyDescent="0.35">
      <c r="A83" s="7"/>
      <c r="B83" s="8"/>
      <c r="C83" s="36"/>
      <c r="D83" s="36"/>
      <c r="E83" s="36"/>
      <c r="F83" s="36"/>
      <c r="G83" s="37" t="str">
        <f>G58</f>
        <v>Crop &amp; Pasture Residues &amp; Burning</v>
      </c>
      <c r="H83" s="36"/>
      <c r="I83" s="36"/>
      <c r="J83" s="36"/>
      <c r="K83" s="36"/>
      <c r="L83" s="36"/>
      <c r="M83" s="36"/>
      <c r="N83" s="36"/>
      <c r="O83" s="36"/>
      <c r="P83" s="36"/>
      <c r="Q83" s="36"/>
      <c r="R83" s="36"/>
      <c r="S83" s="36"/>
      <c r="T83" s="36"/>
      <c r="U83" s="36"/>
      <c r="V83" s="36"/>
      <c r="W83" s="36"/>
      <c r="X83" s="36"/>
      <c r="Y83" s="36"/>
      <c r="Z83" s="36"/>
      <c r="AA83" s="36"/>
      <c r="AB83" s="36"/>
      <c r="AC83" s="36"/>
      <c r="AD83" s="36"/>
      <c r="AE83" s="38" t="s">
        <v>101</v>
      </c>
      <c r="AF83" s="9"/>
      <c r="AG83" s="9"/>
      <c r="AH83" s="9"/>
    </row>
    <row r="84" spans="1:34" ht="12" customHeight="1" x14ac:dyDescent="0.35">
      <c r="A84" s="7"/>
      <c r="B84" s="8"/>
      <c r="C84" s="8"/>
      <c r="D84" s="8"/>
      <c r="E84" s="8"/>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row>
    <row r="85" spans="1:34" ht="12" customHeight="1" x14ac:dyDescent="0.35">
      <c r="A85" s="7"/>
      <c r="B85" s="8"/>
      <c r="C85" s="8"/>
      <c r="D85" s="8"/>
      <c r="E85" s="8"/>
      <c r="F85" s="8"/>
      <c r="G85" s="8"/>
      <c r="H85" s="9"/>
      <c r="I85" s="9"/>
      <c r="J85" s="9"/>
      <c r="K85" s="9"/>
      <c r="L85" s="9"/>
      <c r="M85" s="9"/>
      <c r="N85" s="9"/>
      <c r="O85" s="9"/>
      <c r="P85" s="9"/>
      <c r="Q85" s="9"/>
      <c r="R85" s="9"/>
      <c r="S85" s="9"/>
      <c r="T85" s="9"/>
      <c r="U85" s="9"/>
      <c r="V85" s="9"/>
      <c r="W85" s="9"/>
      <c r="X85" s="9"/>
      <c r="Y85" s="9"/>
      <c r="Z85" s="9"/>
      <c r="AA85" s="9"/>
      <c r="AB85" s="9"/>
      <c r="AC85" s="9"/>
      <c r="AD85" s="9"/>
      <c r="AE85" s="9"/>
      <c r="AF85" s="8"/>
      <c r="AG85" s="8"/>
      <c r="AH85" s="8"/>
    </row>
    <row r="86" spans="1:34" ht="5.15" customHeight="1" thickBot="1" x14ac:dyDescent="0.4">
      <c r="A86" s="7"/>
      <c r="B86" s="8"/>
      <c r="C86" s="8"/>
      <c r="D86" s="8"/>
      <c r="E86" s="8"/>
      <c r="F86" s="8"/>
      <c r="G86" s="8"/>
      <c r="H86" s="9"/>
      <c r="I86" s="9"/>
      <c r="J86" s="9"/>
      <c r="K86" s="9"/>
      <c r="L86" s="9"/>
      <c r="M86" s="9"/>
      <c r="N86" s="9"/>
      <c r="O86" s="9"/>
      <c r="P86" s="9"/>
      <c r="Q86" s="9"/>
      <c r="R86" s="9"/>
      <c r="S86" s="9"/>
      <c r="T86" s="9"/>
      <c r="U86" s="9"/>
      <c r="V86" s="9"/>
      <c r="W86" s="9"/>
      <c r="X86" s="9"/>
      <c r="Y86" s="9"/>
      <c r="Z86" s="9"/>
      <c r="AA86" s="9"/>
      <c r="AB86" s="9"/>
      <c r="AC86" s="9"/>
      <c r="AD86" s="9"/>
      <c r="AE86" s="9"/>
      <c r="AF86" s="8"/>
      <c r="AG86" s="8"/>
      <c r="AH86" s="8"/>
    </row>
    <row r="87" spans="1:34" ht="5.15" customHeight="1" x14ac:dyDescent="0.35">
      <c r="A87" s="7"/>
      <c r="B87" s="8"/>
      <c r="C87" s="10" t="s">
        <v>94</v>
      </c>
      <c r="D87" s="10"/>
      <c r="E87" s="10"/>
      <c r="F87" s="10"/>
      <c r="G87" s="10"/>
      <c r="H87" s="10"/>
      <c r="I87" s="10"/>
      <c r="J87" s="10"/>
      <c r="K87" s="10"/>
      <c r="L87" s="11"/>
      <c r="M87" s="11"/>
      <c r="N87" s="11"/>
      <c r="O87" s="11"/>
      <c r="P87" s="11"/>
      <c r="Q87" s="11"/>
      <c r="R87" s="11"/>
      <c r="S87" s="11"/>
      <c r="T87" s="11"/>
      <c r="U87" s="11"/>
      <c r="V87" s="11"/>
      <c r="W87" s="11"/>
      <c r="X87" s="11"/>
      <c r="Y87" s="11"/>
      <c r="Z87" s="11"/>
      <c r="AA87" s="11"/>
      <c r="AB87" s="11"/>
      <c r="AC87" s="11"/>
      <c r="AD87" s="11"/>
      <c r="AE87" s="12"/>
      <c r="AF87" s="9"/>
      <c r="AG87" s="9"/>
      <c r="AH87" s="9"/>
    </row>
    <row r="88" spans="1:34" ht="12" customHeight="1" x14ac:dyDescent="0.35">
      <c r="A88" s="7"/>
      <c r="B88" s="8"/>
      <c r="C88" s="13"/>
      <c r="D88" s="13"/>
      <c r="E88" s="13" t="s">
        <v>95</v>
      </c>
      <c r="F88" s="14"/>
      <c r="G88" s="15" t="s">
        <v>3054</v>
      </c>
      <c r="H88" s="14"/>
      <c r="I88" s="14"/>
      <c r="J88" s="14"/>
      <c r="K88" s="14"/>
      <c r="L88" s="14"/>
      <c r="M88" s="14"/>
      <c r="N88" s="14"/>
      <c r="O88" s="14"/>
      <c r="P88" s="14"/>
      <c r="Q88" s="14"/>
      <c r="R88" s="14"/>
      <c r="S88" s="14"/>
      <c r="T88" s="14"/>
      <c r="U88" s="14"/>
      <c r="V88" s="16"/>
      <c r="W88" s="14"/>
      <c r="X88" s="16"/>
      <c r="Y88" s="16"/>
      <c r="Z88" s="16"/>
      <c r="AA88" s="16"/>
      <c r="AB88" s="16"/>
      <c r="AC88" s="16"/>
      <c r="AD88" s="16"/>
      <c r="AE88" s="17"/>
      <c r="AF88" s="9"/>
      <c r="AG88" s="9"/>
      <c r="AH88" s="9"/>
    </row>
    <row r="89" spans="1:34" ht="12" customHeight="1" x14ac:dyDescent="0.35">
      <c r="A89" s="7"/>
      <c r="B89" s="8"/>
      <c r="C89" s="13"/>
      <c r="D89" s="13"/>
      <c r="E89" s="18"/>
      <c r="F89" s="14"/>
      <c r="G89" s="14"/>
      <c r="H89" s="14"/>
      <c r="I89" s="14"/>
      <c r="J89" s="14"/>
      <c r="K89" s="14"/>
      <c r="L89" s="14"/>
      <c r="M89" s="14"/>
      <c r="N89" s="14"/>
      <c r="O89" s="14"/>
      <c r="P89" s="14"/>
      <c r="Q89" s="14"/>
      <c r="R89" s="14"/>
      <c r="S89" s="14"/>
      <c r="T89" s="14"/>
      <c r="U89" s="14"/>
      <c r="V89" s="16"/>
      <c r="W89" s="19"/>
      <c r="X89" s="16"/>
      <c r="Y89" s="16"/>
      <c r="Z89" s="16"/>
      <c r="AA89" s="16"/>
      <c r="AB89" s="16"/>
      <c r="AC89" s="16"/>
      <c r="AD89" s="16"/>
      <c r="AE89" s="17"/>
      <c r="AF89" s="9"/>
      <c r="AG89" s="9"/>
      <c r="AH89" s="9"/>
    </row>
    <row r="90" spans="1:34" ht="12" customHeight="1" x14ac:dyDescent="0.35">
      <c r="A90" s="7"/>
      <c r="B90" s="8"/>
      <c r="C90" s="18"/>
      <c r="D90" s="13"/>
      <c r="E90" s="18"/>
      <c r="F90" s="14"/>
      <c r="G90" s="20">
        <v>2023</v>
      </c>
      <c r="H90" s="14"/>
      <c r="I90" s="14"/>
      <c r="J90" s="14"/>
      <c r="K90" s="14"/>
      <c r="L90" s="14"/>
      <c r="M90" s="14"/>
      <c r="N90" s="14"/>
      <c r="O90" s="14"/>
      <c r="P90" s="14"/>
      <c r="Q90" s="14"/>
      <c r="R90" s="14"/>
      <c r="S90" s="14"/>
      <c r="T90" s="14"/>
      <c r="U90" s="14"/>
      <c r="V90" s="16"/>
      <c r="W90" s="19"/>
      <c r="X90" s="16"/>
      <c r="Y90" s="16"/>
      <c r="Z90" s="16"/>
      <c r="AA90" s="16"/>
      <c r="AB90" s="16"/>
      <c r="AC90" s="16"/>
      <c r="AD90" s="16"/>
      <c r="AE90" s="17"/>
      <c r="AF90" s="9"/>
      <c r="AG90" s="9"/>
      <c r="AH90" s="9"/>
    </row>
    <row r="91" spans="1:34" ht="12" customHeight="1" x14ac:dyDescent="0.35">
      <c r="A91" s="7"/>
      <c r="B91" s="8"/>
      <c r="C91" s="18"/>
      <c r="D91" s="18"/>
      <c r="E91" s="18"/>
      <c r="F91" s="18"/>
      <c r="G91" s="18"/>
      <c r="H91" s="18"/>
      <c r="I91" s="18"/>
      <c r="J91" s="21"/>
      <c r="K91" s="21"/>
      <c r="L91" s="21"/>
      <c r="M91" s="21"/>
      <c r="N91" s="21"/>
      <c r="O91" s="21"/>
      <c r="P91" s="21"/>
      <c r="Q91" s="21"/>
      <c r="R91" s="21"/>
      <c r="S91" s="21"/>
      <c r="T91" s="21"/>
      <c r="U91" s="21"/>
      <c r="V91" s="21"/>
      <c r="W91" s="21"/>
      <c r="X91" s="21"/>
      <c r="Y91" s="21"/>
      <c r="Z91" s="21"/>
      <c r="AA91" s="21"/>
      <c r="AB91" s="21"/>
      <c r="AC91" s="21"/>
      <c r="AD91" s="21"/>
      <c r="AE91" s="17"/>
      <c r="AF91" s="9"/>
      <c r="AG91" s="9"/>
      <c r="AH91" s="9"/>
    </row>
    <row r="92" spans="1:34" ht="12" customHeight="1" x14ac:dyDescent="0.35">
      <c r="A92" s="7"/>
      <c r="B92" s="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21"/>
      <c r="AC92" s="21"/>
      <c r="AD92" s="21"/>
      <c r="AE92" s="17"/>
      <c r="AF92" s="9"/>
      <c r="AG92" s="9"/>
      <c r="AH92" s="9"/>
    </row>
    <row r="93" spans="1:34" ht="12" customHeight="1" x14ac:dyDescent="0.35">
      <c r="A93" s="7"/>
      <c r="B93" s="8"/>
      <c r="C93" s="18"/>
      <c r="D93" s="18"/>
      <c r="E93" s="18"/>
      <c r="F93" s="18"/>
      <c r="G93" s="18"/>
      <c r="H93" s="18"/>
      <c r="I93" s="18"/>
      <c r="J93" s="18"/>
      <c r="K93" s="18"/>
      <c r="L93" s="18" t="s">
        <v>3061</v>
      </c>
      <c r="M93" s="18"/>
      <c r="N93" s="18" t="s">
        <v>3060</v>
      </c>
      <c r="O93" s="18"/>
      <c r="P93" s="18" t="s">
        <v>3062</v>
      </c>
      <c r="Q93" s="18"/>
      <c r="R93" s="18"/>
      <c r="S93" s="18"/>
      <c r="T93" s="18"/>
      <c r="U93" s="18"/>
      <c r="V93" s="18"/>
      <c r="W93" s="18"/>
      <c r="X93" s="18"/>
      <c r="Y93" s="18"/>
      <c r="Z93" s="18"/>
      <c r="AA93" s="18"/>
      <c r="AB93" s="21"/>
      <c r="AC93" s="21"/>
      <c r="AD93" s="21"/>
      <c r="AE93" s="17"/>
      <c r="AF93" s="9"/>
      <c r="AG93" s="9"/>
      <c r="AH93" s="9"/>
    </row>
    <row r="94" spans="1:34" ht="12" customHeight="1" x14ac:dyDescent="0.35">
      <c r="A94" s="7"/>
      <c r="B94" s="8"/>
      <c r="C94" s="18"/>
      <c r="D94" s="18"/>
      <c r="E94" s="18"/>
      <c r="F94" s="24"/>
      <c r="G94" s="24"/>
      <c r="H94" s="503" t="s">
        <v>3056</v>
      </c>
      <c r="I94" s="504"/>
      <c r="J94" s="24"/>
      <c r="K94" s="504"/>
      <c r="L94" s="504"/>
      <c r="M94" s="24"/>
      <c r="N94" s="24"/>
      <c r="O94" s="24"/>
      <c r="P94" s="24"/>
      <c r="Q94" s="24"/>
      <c r="R94" s="24"/>
      <c r="S94" s="24"/>
      <c r="T94" s="24"/>
      <c r="U94" s="24"/>
      <c r="V94" s="24"/>
      <c r="W94" s="24"/>
      <c r="X94" s="24"/>
      <c r="Y94" s="24"/>
      <c r="Z94" s="24"/>
      <c r="AA94" s="24"/>
      <c r="AB94" s="27"/>
      <c r="AC94" s="27"/>
      <c r="AD94" s="27"/>
      <c r="AE94" s="17"/>
      <c r="AF94" s="9"/>
      <c r="AG94" s="9"/>
      <c r="AH94" s="9"/>
    </row>
    <row r="95" spans="1:34" ht="12" customHeight="1" x14ac:dyDescent="0.35">
      <c r="A95" s="7"/>
      <c r="B95" s="8"/>
      <c r="C95" s="18"/>
      <c r="D95" s="18"/>
      <c r="E95" s="18"/>
      <c r="F95" s="24"/>
      <c r="G95" s="24"/>
      <c r="H95" s="24"/>
      <c r="I95" s="504" t="s">
        <v>3057</v>
      </c>
      <c r="J95" s="24"/>
      <c r="K95" s="504"/>
      <c r="L95" s="495">
        <v>0.21</v>
      </c>
      <c r="M95" s="24"/>
      <c r="N95" s="495">
        <v>0.11</v>
      </c>
      <c r="O95" s="24"/>
      <c r="P95" s="24"/>
      <c r="Q95" s="24"/>
      <c r="R95" s="24"/>
      <c r="S95" s="24"/>
      <c r="T95" s="24"/>
      <c r="U95" s="24"/>
      <c r="V95" s="24"/>
      <c r="W95" s="24"/>
      <c r="X95" s="24"/>
      <c r="Y95" s="24"/>
      <c r="Z95" s="24"/>
      <c r="AA95" s="24"/>
      <c r="AB95" s="27"/>
      <c r="AC95" s="27"/>
      <c r="AD95" s="27"/>
      <c r="AE95" s="17"/>
      <c r="AF95" s="9"/>
      <c r="AG95" s="9"/>
      <c r="AH95" s="9"/>
    </row>
    <row r="96" spans="1:34" ht="12" customHeight="1" x14ac:dyDescent="0.35">
      <c r="A96" s="7"/>
      <c r="B96" s="8"/>
      <c r="C96" s="18"/>
      <c r="D96" s="18"/>
      <c r="E96" s="18"/>
      <c r="F96" s="24"/>
      <c r="G96" s="24"/>
      <c r="H96" s="24"/>
      <c r="I96" s="504"/>
      <c r="J96" s="24"/>
      <c r="K96" s="504"/>
      <c r="L96" s="504"/>
      <c r="M96" s="24"/>
      <c r="N96" s="24"/>
      <c r="O96" s="24"/>
      <c r="P96" s="24"/>
      <c r="Q96" s="24"/>
      <c r="R96" s="24"/>
      <c r="S96" s="24"/>
      <c r="T96" s="24"/>
      <c r="U96" s="24"/>
      <c r="V96" s="24"/>
      <c r="W96" s="24"/>
      <c r="X96" s="24"/>
      <c r="Y96" s="24"/>
      <c r="Z96" s="24"/>
      <c r="AA96" s="24"/>
      <c r="AB96" s="27"/>
      <c r="AC96" s="27"/>
      <c r="AD96" s="27"/>
      <c r="AE96" s="17"/>
      <c r="AF96" s="9"/>
      <c r="AG96" s="9"/>
      <c r="AH96" s="9"/>
    </row>
    <row r="97" spans="1:34" ht="12" customHeight="1" x14ac:dyDescent="0.35">
      <c r="A97" s="7"/>
      <c r="B97" s="8"/>
      <c r="C97" s="18"/>
      <c r="D97" s="18"/>
      <c r="E97" s="18"/>
      <c r="F97" s="24"/>
      <c r="G97" s="24"/>
      <c r="H97" s="503" t="s">
        <v>3055</v>
      </c>
      <c r="I97" s="504"/>
      <c r="J97" s="24"/>
      <c r="K97" s="504"/>
      <c r="L97" s="504"/>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35">
      <c r="A98" s="7"/>
      <c r="B98" s="8"/>
      <c r="C98" s="18"/>
      <c r="D98" s="18"/>
      <c r="E98" s="18"/>
      <c r="F98" s="24"/>
      <c r="G98" s="24"/>
      <c r="H98" s="504"/>
      <c r="I98" s="504" t="s">
        <v>3058</v>
      </c>
      <c r="J98" s="24"/>
      <c r="K98" s="504"/>
      <c r="L98" s="397">
        <v>1</v>
      </c>
      <c r="M98" s="24"/>
      <c r="N98" s="397">
        <v>0.223</v>
      </c>
      <c r="O98" s="24"/>
      <c r="P98" s="397">
        <v>1</v>
      </c>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504"/>
      <c r="I99" s="504" t="s">
        <v>3059</v>
      </c>
      <c r="J99" s="24"/>
      <c r="K99" s="504"/>
      <c r="L99" s="397">
        <v>0.24</v>
      </c>
      <c r="M99" s="24"/>
      <c r="N99" s="397">
        <v>0.24</v>
      </c>
      <c r="O99" s="24"/>
      <c r="P99" s="397">
        <v>0.24</v>
      </c>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505"/>
      <c r="I100" s="505"/>
      <c r="J100" s="24"/>
      <c r="K100" s="504"/>
      <c r="L100" s="504"/>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506"/>
      <c r="I101" s="505"/>
      <c r="J101" s="24"/>
      <c r="K101" s="504"/>
      <c r="L101" s="504"/>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504"/>
      <c r="J102" s="24"/>
      <c r="K102" s="504"/>
      <c r="L102" s="504"/>
      <c r="M102" s="24"/>
      <c r="N102" s="24"/>
      <c r="O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504"/>
      <c r="J103" s="24"/>
      <c r="K103" s="504"/>
      <c r="L103" s="504"/>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504"/>
      <c r="J104" s="24"/>
      <c r="K104" s="504"/>
      <c r="L104" s="504"/>
      <c r="M104" s="24"/>
      <c r="N104" s="24"/>
      <c r="O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504"/>
      <c r="J105" s="24"/>
      <c r="K105" s="504"/>
      <c r="L105" s="504"/>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504"/>
      <c r="I106" s="504"/>
      <c r="J106" s="24"/>
      <c r="K106" s="504"/>
      <c r="L106" s="504"/>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8"/>
      <c r="H107" s="28"/>
      <c r="I107" s="507"/>
      <c r="J107" s="32"/>
      <c r="K107" s="32"/>
      <c r="L107" s="32"/>
      <c r="M107" s="32"/>
      <c r="N107" s="32"/>
      <c r="O107" s="32"/>
      <c r="P107" s="32"/>
      <c r="Q107" s="30"/>
      <c r="R107" s="30"/>
      <c r="S107" s="30"/>
      <c r="T107" s="30"/>
      <c r="U107" s="30"/>
      <c r="V107" s="30"/>
      <c r="W107" s="30"/>
      <c r="X107" s="30"/>
      <c r="Y107" s="27"/>
      <c r="Z107" s="27"/>
      <c r="AA107" s="27"/>
      <c r="AB107" s="27"/>
      <c r="AC107" s="27"/>
      <c r="AD107" s="27"/>
      <c r="AE107" s="17"/>
      <c r="AF107" s="9"/>
      <c r="AG107" s="9"/>
      <c r="AH107" s="9"/>
    </row>
    <row r="108" spans="1:34" ht="5.15" customHeight="1" x14ac:dyDescent="0.35">
      <c r="A108" s="7"/>
      <c r="B108" s="8"/>
      <c r="C108" s="18"/>
      <c r="D108" s="18"/>
      <c r="E108" s="18"/>
      <c r="F108" s="33"/>
      <c r="G108" s="34"/>
      <c r="H108" s="34"/>
      <c r="I108" s="34"/>
      <c r="J108" s="35"/>
      <c r="K108" s="35"/>
      <c r="L108" s="35"/>
      <c r="M108" s="35"/>
      <c r="N108" s="35"/>
      <c r="O108" s="35"/>
      <c r="P108" s="35"/>
      <c r="Q108" s="35"/>
      <c r="R108" s="35"/>
      <c r="S108" s="35"/>
      <c r="T108" s="35"/>
      <c r="U108" s="35"/>
      <c r="V108" s="35"/>
      <c r="W108" s="35"/>
      <c r="X108" s="35"/>
      <c r="Y108" s="27"/>
      <c r="Z108" s="27"/>
      <c r="AA108" s="27"/>
      <c r="AB108" s="27"/>
      <c r="AC108" s="27"/>
      <c r="AD108" s="27"/>
      <c r="AE108" s="17"/>
      <c r="AF108" s="9"/>
      <c r="AG108" s="9"/>
      <c r="AH108" s="9"/>
    </row>
    <row r="109" spans="1:34" ht="25" customHeight="1" x14ac:dyDescent="0.35">
      <c r="A109" s="7"/>
      <c r="B109" s="8"/>
      <c r="C109" s="36"/>
      <c r="D109" s="36"/>
      <c r="E109" s="36"/>
      <c r="F109" s="36"/>
      <c r="G109" s="37" t="str">
        <f>G88</f>
        <v>Other Factors</v>
      </c>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8" t="s">
        <v>101</v>
      </c>
      <c r="AF109" s="9"/>
      <c r="AG109" s="9"/>
      <c r="AH109" s="9"/>
    </row>
    <row r="110" spans="1:34" ht="12" customHeight="1" x14ac:dyDescent="0.35">
      <c r="A110" s="7"/>
      <c r="B110" s="8"/>
      <c r="C110" s="8"/>
      <c r="D110" s="8"/>
      <c r="E110" s="8"/>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380" activePane="bottomRight" state="frozen"/>
      <selection activeCell="A6" sqref="A6"/>
      <selection pane="topRight" activeCell="K6" sqref="K6"/>
      <selection pane="bottomLeft" activeCell="A22" sqref="A22"/>
      <selection pane="bottomRight" activeCell="M401" sqref="M401"/>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155</v>
      </c>
      <c r="I11" s="286">
        <v>45256.565676041697</v>
      </c>
      <c r="J11" s="513" t="s">
        <v>3023</v>
      </c>
      <c r="K11" s="509"/>
      <c r="L11" s="509"/>
      <c r="M11" s="509"/>
      <c r="N11" s="509"/>
      <c r="O11" s="509"/>
      <c r="P11" s="509"/>
      <c r="Q11" s="509"/>
      <c r="R11" s="509"/>
      <c r="S11" s="509"/>
      <c r="T11" s="509"/>
      <c r="U11" s="509"/>
      <c r="V11" s="509"/>
      <c r="W11" s="509"/>
      <c r="X11" s="509"/>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156</v>
      </c>
      <c r="I12" s="278">
        <v>45267.412782407402</v>
      </c>
      <c r="J12" s="510" t="s">
        <v>3063</v>
      </c>
      <c r="K12" s="511"/>
      <c r="L12" s="511"/>
      <c r="M12" s="511"/>
      <c r="N12" s="511"/>
      <c r="O12" s="511"/>
      <c r="P12" s="511"/>
      <c r="Q12" s="511"/>
      <c r="R12" s="511"/>
      <c r="S12" s="511"/>
      <c r="T12" s="511"/>
      <c r="U12" s="511"/>
      <c r="V12" s="511"/>
      <c r="W12" s="511"/>
      <c r="X12" s="512"/>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147</v>
      </c>
      <c r="F30" s="65">
        <v>1</v>
      </c>
      <c r="G30" s="66"/>
      <c r="H30" s="67" t="s">
        <v>2332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2331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3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 t="shared" ref="C44:C45" si="0">INT($C$29)+2</f>
        <v>3</v>
      </c>
      <c r="D44" s="73"/>
      <c r="E44" s="70"/>
      <c r="F44" s="70"/>
      <c r="G44" s="73"/>
      <c r="H44" s="76" t="s">
        <v>2618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 t="shared" si="0"/>
        <v>3</v>
      </c>
      <c r="D45" s="73"/>
      <c r="E45" s="70"/>
      <c r="F45" s="70"/>
      <c r="G45" s="73"/>
      <c r="H45" s="76"/>
      <c r="I45" s="97">
        <v>158</v>
      </c>
      <c r="J45" s="96" t="s">
        <v>687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2777</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2778</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 t="shared" si="2"/>
        <v>3</v>
      </c>
      <c r="D54" s="73"/>
      <c r="E54" s="70"/>
      <c r="F54" s="70"/>
      <c r="G54" s="73"/>
      <c r="H54" s="76" t="s">
        <v>2205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3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2257</v>
      </c>
      <c r="J93" s="107"/>
      <c r="K93" s="107"/>
      <c r="L93" s="106" t="s">
        <v>196</v>
      </c>
      <c r="M93" s="107"/>
      <c r="N93" s="107"/>
      <c r="O93" s="106" t="s">
        <v>197</v>
      </c>
      <c r="P93" s="107"/>
      <c r="Q93" s="107"/>
      <c r="R93" s="107"/>
      <c r="S93" s="107" t="s">
        <v>198</v>
      </c>
      <c r="T93" s="107"/>
      <c r="U93" s="107" t="s">
        <v>199</v>
      </c>
      <c r="V93" s="107"/>
      <c r="W93" s="106" t="s">
        <v>2748</v>
      </c>
      <c r="X93" s="107"/>
      <c r="Y93" s="107"/>
      <c r="Z93" s="107"/>
      <c r="AA93" s="107"/>
      <c r="AB93" s="107"/>
      <c r="AC93" s="76"/>
      <c r="AD93" s="76" t="s">
        <v>2747</v>
      </c>
      <c r="AE93" s="76"/>
      <c r="AF93" s="76"/>
      <c r="AG93" s="76"/>
      <c r="AH93" s="76"/>
      <c r="AI93" s="76"/>
      <c r="AJ93" s="76"/>
      <c r="AK93" s="76"/>
      <c r="AL93" s="76"/>
      <c r="AM93" s="76"/>
      <c r="AN93" s="73"/>
      <c r="AO93" s="57"/>
      <c r="AP93" s="45"/>
      <c r="AQ93" s="45"/>
      <c r="AR93" s="45"/>
      <c r="AS93" s="457"/>
      <c r="AT93" s="457"/>
      <c r="AX93" s="445" t="s">
        <v>2233</v>
      </c>
      <c r="BD93" t="s">
        <v>2287</v>
      </c>
    </row>
    <row r="94" spans="1:65" hidden="1" outlineLevel="2" x14ac:dyDescent="0.35">
      <c r="A94" s="45"/>
      <c r="B94" s="54"/>
      <c r="C94" s="87">
        <f>INT($C$81)+2</f>
        <v>3</v>
      </c>
      <c r="D94" s="73"/>
      <c r="E94" s="70"/>
      <c r="F94" s="70"/>
      <c r="G94" s="73"/>
      <c r="H94" s="76"/>
      <c r="I94" s="95" t="s">
        <v>2368</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2288</v>
      </c>
    </row>
    <row r="95" spans="1:65" hidden="1" outlineLevel="3" x14ac:dyDescent="0.35">
      <c r="A95" s="45"/>
      <c r="B95" s="54"/>
      <c r="C95" s="87">
        <f t="shared" ref="C95:C108" si="5">INT($C$81)+3</f>
        <v>4</v>
      </c>
      <c r="D95" s="73"/>
      <c r="E95" s="70"/>
      <c r="F95" s="70" t="s">
        <v>209</v>
      </c>
      <c r="G95" s="73"/>
      <c r="H95" s="108" t="s">
        <v>2234</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2289</v>
      </c>
      <c r="BE95" s="160">
        <v>70</v>
      </c>
      <c r="BF95">
        <f>IFERROR(MIN(2,MATCH($BE95,i_woolp_mpg_range_w5,1)),1)-1</f>
        <v>1</v>
      </c>
      <c r="BG95" t="s">
        <v>2290</v>
      </c>
      <c r="BH95" s="97">
        <v>50</v>
      </c>
      <c r="BI95">
        <f>IFERROR(MIN(2,MATCH($BH95,i_woolp_fdprem_range_w5,1)),1)-1</f>
        <v>1</v>
      </c>
      <c r="BK95" s="325" t="s">
        <v>2370</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2291</v>
      </c>
      <c r="BD96" s="333" t="s">
        <v>2292</v>
      </c>
      <c r="BE96" s="333" t="s">
        <v>2290</v>
      </c>
      <c r="BF96" s="342" t="s">
        <v>2296</v>
      </c>
      <c r="BG96" s="434" t="s">
        <v>2733</v>
      </c>
      <c r="BK96" s="331" t="s">
        <v>2369</v>
      </c>
      <c r="BL96" s="331" t="s">
        <v>2289</v>
      </c>
      <c r="BM96" s="331" t="s">
        <v>2290</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219</v>
      </c>
      <c r="I110" s="97" t="s">
        <v>2367</v>
      </c>
      <c r="J110" s="97"/>
      <c r="K110" s="97"/>
      <c r="L110" s="126" t="s">
        <v>220</v>
      </c>
      <c r="M110" s="126"/>
      <c r="N110" s="126"/>
      <c r="O110" s="126" t="s">
        <v>221</v>
      </c>
      <c r="P110" s="126"/>
      <c r="Q110" s="126"/>
      <c r="R110" s="126"/>
      <c r="S110" s="126"/>
      <c r="T110" s="126"/>
      <c r="U110" s="126"/>
      <c r="V110" s="126"/>
      <c r="W110" s="126" t="s">
        <v>2235</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2749</v>
      </c>
    </row>
    <row r="112" spans="1:65" hidden="1" outlineLevel="3" x14ac:dyDescent="0.3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2751</v>
      </c>
    </row>
    <row r="113" spans="1:48" hidden="1" outlineLevel="3" x14ac:dyDescent="0.35">
      <c r="A113" s="45"/>
      <c r="B113" s="54"/>
      <c r="C113" s="87">
        <f>INT($C$81+3)</f>
        <v>4</v>
      </c>
      <c r="D113" s="73"/>
      <c r="E113" s="70"/>
      <c r="F113" s="70"/>
      <c r="G113" s="73"/>
      <c r="H113" s="76" t="s">
        <v>225</v>
      </c>
      <c r="I113" s="97">
        <v>70</v>
      </c>
      <c r="J113" s="76" t="s">
        <v>2256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2750</v>
      </c>
    </row>
    <row r="114" spans="1:48" hidden="1" outlineLevel="3" x14ac:dyDescent="0.35">
      <c r="A114" s="45"/>
      <c r="B114" s="54"/>
      <c r="C114" s="87">
        <f>INT($C$81+3)</f>
        <v>4</v>
      </c>
      <c r="D114" s="73"/>
      <c r="E114" s="70"/>
      <c r="F114" s="70"/>
      <c r="G114" s="73"/>
      <c r="H114" s="76" t="s">
        <v>226</v>
      </c>
      <c r="I114" s="97">
        <v>50</v>
      </c>
      <c r="J114" s="76" t="s">
        <v>2739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3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2236</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2237</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2238</v>
      </c>
      <c r="J120" s="116">
        <v>0.68</v>
      </c>
      <c r="K120" s="116">
        <v>0.55000000000000004</v>
      </c>
      <c r="L120" s="116">
        <v>0.5</v>
      </c>
      <c r="M120" s="116">
        <v>0.65</v>
      </c>
      <c r="N120" s="116">
        <v>0.65</v>
      </c>
      <c r="O120" s="131">
        <f>J120</f>
        <v>0.68</v>
      </c>
      <c r="P120" s="131">
        <v>0.4</v>
      </c>
      <c r="Q120" s="97" t="s">
        <v>2239</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2240</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2241</v>
      </c>
      <c r="J122" s="131">
        <v>0.82</v>
      </c>
      <c r="K122" s="131">
        <v>0.1</v>
      </c>
      <c r="L122" s="131">
        <v>3.3000000000000002E-2</v>
      </c>
      <c r="M122" s="131">
        <v>1.2999999999999999E-2</v>
      </c>
      <c r="N122" s="131">
        <v>3.3000000000000002E-2</v>
      </c>
      <c r="O122" s="131">
        <v>0</v>
      </c>
      <c r="P122" s="131">
        <v>3.3000000000000002E-2</v>
      </c>
      <c r="Q122" s="97" t="s">
        <v>2242</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2243</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2244</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2245</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2246</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2240</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2241</v>
      </c>
      <c r="J127" s="131">
        <v>0.85</v>
      </c>
      <c r="K127" s="131">
        <v>0.08</v>
      </c>
      <c r="L127" s="131">
        <v>0.03</v>
      </c>
      <c r="M127" s="131">
        <v>0.01</v>
      </c>
      <c r="N127" s="131">
        <v>2.8000000000000001E-2</v>
      </c>
      <c r="O127" s="131">
        <v>0</v>
      </c>
      <c r="P127" s="131">
        <v>2.8000000000000001E-2</v>
      </c>
      <c r="Q127" s="97" t="s">
        <v>2247</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2243</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2244</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2245</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3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5"/>
        <v>4</v>
      </c>
      <c r="D135" s="73"/>
      <c r="E135" s="70"/>
      <c r="F135" s="70"/>
      <c r="G135" s="73"/>
      <c r="H135" s="76" t="s">
        <v>2248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5"/>
        <v>4</v>
      </c>
      <c r="D136" s="73"/>
      <c r="E136" s="70"/>
      <c r="F136" s="70"/>
      <c r="G136" s="73"/>
      <c r="H136" s="76" t="s">
        <v>2249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5"/>
        <v>4</v>
      </c>
      <c r="D138" s="73"/>
      <c r="E138" s="70"/>
      <c r="F138" s="70"/>
      <c r="G138" s="73"/>
      <c r="H138" s="132" t="s">
        <v>2250</v>
      </c>
      <c r="I138" s="133"/>
      <c r="J138" s="133"/>
      <c r="K138" s="309">
        <f>SUM(K134:K137)</f>
        <v>0.4467741935483871</v>
      </c>
      <c r="L138" s="134"/>
      <c r="M138" s="76"/>
      <c r="N138" s="76" t="s">
        <v>2734</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5"/>
        <v>4</v>
      </c>
      <c r="D139" s="73"/>
      <c r="E139" s="70"/>
      <c r="F139" s="70"/>
      <c r="G139" s="73"/>
      <c r="H139" s="76" t="s">
        <v>2251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5"/>
        <v>4</v>
      </c>
      <c r="D140" s="73"/>
      <c r="E140" s="70"/>
      <c r="F140" s="70"/>
      <c r="G140" s="73"/>
      <c r="H140" s="132" t="s">
        <v>2252</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x14ac:dyDescent="0.3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2293</v>
      </c>
    </row>
    <row r="164" spans="1:58" outlineLevel="2" x14ac:dyDescent="0.35">
      <c r="A164" s="45"/>
      <c r="B164" s="54"/>
      <c r="C164" s="87">
        <f>INT($C$150)+2</f>
        <v>3</v>
      </c>
      <c r="D164" s="73"/>
      <c r="E164" s="70"/>
      <c r="F164" s="70"/>
      <c r="G164" s="73"/>
      <c r="H164" s="137"/>
      <c r="I164" s="95" t="s">
        <v>243</v>
      </c>
      <c r="J164" s="107"/>
      <c r="K164" s="107"/>
      <c r="L164" s="76"/>
      <c r="M164" s="76"/>
      <c r="N164" s="76" t="s">
        <v>244</v>
      </c>
      <c r="O164" s="76" t="s">
        <v>2840</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2606</v>
      </c>
      <c r="AM164" s="95"/>
      <c r="AN164" s="73"/>
      <c r="AO164" s="57"/>
      <c r="AP164" s="45"/>
      <c r="AQ164" s="45"/>
      <c r="AR164" s="45"/>
      <c r="AS164" s="457"/>
      <c r="AT164" s="457"/>
      <c r="AV164" t="s">
        <v>2738</v>
      </c>
    </row>
    <row r="165" spans="1:58" ht="30" customHeight="1" outlineLevel="2" x14ac:dyDescent="0.35">
      <c r="A165" s="45"/>
      <c r="B165" s="54"/>
      <c r="C165" s="87">
        <f>INT($C$150)+2</f>
        <v>3</v>
      </c>
      <c r="D165" s="73"/>
      <c r="E165" s="70"/>
      <c r="F165" s="70"/>
      <c r="G165" s="73"/>
      <c r="H165" s="109"/>
      <c r="I165" s="139" t="s">
        <v>250</v>
      </c>
      <c r="J165" s="139" t="s">
        <v>251</v>
      </c>
      <c r="K165" s="139" t="s">
        <v>252</v>
      </c>
      <c r="L165" s="140" t="s">
        <v>253</v>
      </c>
      <c r="M165" s="140" t="s">
        <v>254</v>
      </c>
      <c r="N165" s="141" t="s">
        <v>255</v>
      </c>
      <c r="O165" s="141" t="s">
        <v>2841</v>
      </c>
      <c r="P165" s="141" t="s">
        <v>2842</v>
      </c>
      <c r="Q165" s="141" t="s">
        <v>2843</v>
      </c>
      <c r="R165" s="141" t="s">
        <v>2844</v>
      </c>
      <c r="S165" s="141" t="s">
        <v>2845</v>
      </c>
      <c r="T165" s="141" t="s">
        <v>2846</v>
      </c>
      <c r="U165" s="139" t="s">
        <v>256</v>
      </c>
      <c r="V165" s="139" t="s">
        <v>257</v>
      </c>
      <c r="W165" s="140" t="s">
        <v>258</v>
      </c>
      <c r="X165" s="140" t="s">
        <v>2735</v>
      </c>
      <c r="Y165" s="140" t="s">
        <v>2736</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2294</v>
      </c>
      <c r="AX165" t="s">
        <v>2295</v>
      </c>
      <c r="AY165" t="s">
        <v>1203</v>
      </c>
      <c r="AZ165" s="5" t="s">
        <v>2737</v>
      </c>
      <c r="BA165" s="438" t="s">
        <v>296</v>
      </c>
      <c r="BD165" t="s">
        <v>2339</v>
      </c>
    </row>
    <row r="166" spans="1:58" outlineLevel="3" x14ac:dyDescent="0.35">
      <c r="A166" s="45"/>
      <c r="B166" s="54"/>
      <c r="C166" s="87">
        <f>INT($C$150+3)</f>
        <v>4</v>
      </c>
      <c r="D166" s="73"/>
      <c r="E166" s="70">
        <v>0</v>
      </c>
      <c r="F166" s="70"/>
      <c r="G166" s="73"/>
      <c r="H166" s="142" t="s">
        <v>2836</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2837</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2838</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2340</v>
      </c>
    </row>
    <row r="170" spans="1:58" outlineLevel="3" x14ac:dyDescent="0.3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2341</v>
      </c>
    </row>
    <row r="172" spans="1:58" outlineLevel="3" x14ac:dyDescent="0.3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2834</v>
      </c>
    </row>
    <row r="173" spans="1:58" outlineLevel="3" x14ac:dyDescent="0.3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15" customHeight="1" outlineLevel="3" x14ac:dyDescent="0.3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2839</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2607</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2260</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2608</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2609</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2835</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2609</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56"/>
        <v>4</v>
      </c>
      <c r="D216" s="73"/>
      <c r="E216" s="70"/>
      <c r="F216" s="70">
        <f t="shared" si="48"/>
        <v>4</v>
      </c>
      <c r="G216" s="73"/>
      <c r="H216" s="97" t="s">
        <v>2610</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58"/>
        <v>4</v>
      </c>
      <c r="D224" s="73"/>
      <c r="E224" s="70"/>
      <c r="F224" s="70">
        <f t="shared" si="48"/>
        <v>5</v>
      </c>
      <c r="G224" s="73"/>
      <c r="H224" s="97" t="s">
        <v>2611</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3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369</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35">
      <c r="A298" s="45"/>
      <c r="B298" s="54"/>
      <c r="C298" s="87">
        <f>INT($C$276)+1</f>
        <v>2</v>
      </c>
      <c r="D298" s="73"/>
      <c r="E298" s="70"/>
      <c r="F298" s="70"/>
      <c r="G298" s="73"/>
      <c r="H298" s="90" t="s">
        <v>2187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66">INT($C$276)+3</f>
        <v>4</v>
      </c>
      <c r="D300" s="73"/>
      <c r="E300" s="70"/>
      <c r="F300" s="70"/>
      <c r="G300" s="73"/>
      <c r="H300" s="194"/>
      <c r="I300" s="76"/>
      <c r="J300" s="277" t="s">
        <v>2192</v>
      </c>
      <c r="K300" s="277" t="s">
        <v>2188</v>
      </c>
      <c r="L300" s="277" t="s">
        <v>2189</v>
      </c>
      <c r="M300" s="277" t="s">
        <v>3022</v>
      </c>
      <c r="N300" s="277" t="s">
        <v>3021</v>
      </c>
      <c r="O300" s="76" t="s">
        <v>2196</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66"/>
        <v>4</v>
      </c>
      <c r="D301" s="73"/>
      <c r="E301" s="70"/>
      <c r="F301" s="70"/>
      <c r="G301" s="73"/>
      <c r="H301" s="76"/>
      <c r="I301" s="76"/>
      <c r="J301" s="96" t="s">
        <v>2193</v>
      </c>
      <c r="K301" s="96" t="s">
        <v>2190</v>
      </c>
      <c r="L301" s="96" t="s">
        <v>2191</v>
      </c>
      <c r="M301" s="96" t="s">
        <v>3019</v>
      </c>
      <c r="N301" s="96" t="s">
        <v>3020</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66"/>
        <v>4</v>
      </c>
      <c r="D302" s="73"/>
      <c r="E302" s="70"/>
      <c r="F302" s="70">
        <v>0</v>
      </c>
      <c r="G302" s="73"/>
      <c r="H302" s="195" t="s">
        <v>2194</v>
      </c>
      <c r="I302" s="76"/>
      <c r="J302" s="97">
        <v>100000</v>
      </c>
      <c r="K302" s="97">
        <v>1000</v>
      </c>
      <c r="L302" s="346">
        <v>2.5000000000000001E-2</v>
      </c>
      <c r="M302" s="97">
        <f>K302/(40*1.15)/0.85</f>
        <v>25.575447570332482</v>
      </c>
      <c r="N302" s="500">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66"/>
        <v>4</v>
      </c>
      <c r="D303" s="73"/>
      <c r="E303" s="70"/>
      <c r="F303" s="70">
        <v>1</v>
      </c>
      <c r="G303" s="73"/>
      <c r="H303" s="195" t="s">
        <v>2186</v>
      </c>
      <c r="I303" s="76"/>
      <c r="J303" s="97">
        <v>100000</v>
      </c>
      <c r="K303" s="97">
        <v>1000</v>
      </c>
      <c r="L303" s="346">
        <v>7.4999999999999997E-2</v>
      </c>
      <c r="M303" s="97">
        <f t="shared" ref="M303" si="68">K303/(40*1.15)/0.85</f>
        <v>25.575447570332482</v>
      </c>
      <c r="N303" s="500">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3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3043</v>
      </c>
      <c r="U310" s="197" t="s">
        <v>340</v>
      </c>
      <c r="V310" s="197"/>
      <c r="W310" s="197"/>
      <c r="X310" s="197" t="s">
        <v>341</v>
      </c>
      <c r="Y310" s="197" t="s">
        <v>342</v>
      </c>
      <c r="Z310" s="197" t="s">
        <v>343</v>
      </c>
      <c r="AA310" s="197"/>
      <c r="AB310" s="197" t="s">
        <v>344</v>
      </c>
      <c r="AC310" s="197" t="s">
        <v>345</v>
      </c>
      <c r="AD310" s="197" t="s">
        <v>346</v>
      </c>
      <c r="AE310" s="197"/>
      <c r="AF310" s="197"/>
      <c r="AG310" s="197" t="s">
        <v>347</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348</v>
      </c>
      <c r="I311" s="76"/>
      <c r="J311" s="76"/>
      <c r="K311" s="76"/>
      <c r="L311" s="76"/>
      <c r="M311" s="76"/>
      <c r="N311" s="76"/>
      <c r="O311" s="76"/>
      <c r="P311" s="76"/>
      <c r="Q311" s="76"/>
      <c r="R311" s="76"/>
      <c r="S311" s="76"/>
      <c r="T311" s="198" t="s">
        <v>3044</v>
      </c>
      <c r="U311" s="198" t="s">
        <v>3042</v>
      </c>
      <c r="V311" s="198" t="s">
        <v>349</v>
      </c>
      <c r="W311" s="198" t="s">
        <v>349</v>
      </c>
      <c r="X311" s="198" t="s">
        <v>350</v>
      </c>
      <c r="Y311" s="198" t="s">
        <v>351</v>
      </c>
      <c r="Z311" s="198" t="s">
        <v>352</v>
      </c>
      <c r="AA311" s="198" t="s">
        <v>353</v>
      </c>
      <c r="AB311" s="198" t="s">
        <v>354</v>
      </c>
      <c r="AC311" s="198" t="s">
        <v>355</v>
      </c>
      <c r="AD311" s="198" t="s">
        <v>355</v>
      </c>
      <c r="AE311" s="198"/>
      <c r="AF311" s="198" t="s">
        <v>356</v>
      </c>
      <c r="AG311" s="198" t="s">
        <v>357</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3041</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69">INT($C$276+3)</f>
        <v>4</v>
      </c>
      <c r="D313" s="73"/>
      <c r="E313" s="70"/>
      <c r="F313" s="70"/>
      <c r="G313" s="73"/>
      <c r="H313" s="76" t="s">
        <v>358</v>
      </c>
      <c r="I313" s="76"/>
      <c r="J313" s="76"/>
      <c r="K313" s="76"/>
      <c r="L313" s="76"/>
      <c r="M313" s="76"/>
      <c r="N313" s="76"/>
      <c r="O313" s="76"/>
      <c r="P313" s="76"/>
      <c r="Q313" s="76"/>
      <c r="R313" s="76"/>
      <c r="S313" s="76"/>
      <c r="T313" s="99" t="s">
        <v>359</v>
      </c>
      <c r="U313" s="99" t="s">
        <v>359</v>
      </c>
      <c r="V313" s="99" t="s">
        <v>360</v>
      </c>
      <c r="W313" s="99" t="s">
        <v>360</v>
      </c>
      <c r="X313" s="99" t="s">
        <v>359</v>
      </c>
      <c r="Y313" s="99" t="s">
        <v>359</v>
      </c>
      <c r="Z313" s="99" t="s">
        <v>361</v>
      </c>
      <c r="AA313" s="99" t="s">
        <v>362</v>
      </c>
      <c r="AB313" s="99" t="s">
        <v>359</v>
      </c>
      <c r="AC313" s="99" t="s">
        <v>359</v>
      </c>
      <c r="AD313" s="99" t="s">
        <v>359</v>
      </c>
      <c r="AE313" s="99" t="s">
        <v>359</v>
      </c>
      <c r="AF313" s="99" t="s">
        <v>363</v>
      </c>
      <c r="AG313" s="99" t="s">
        <v>364</v>
      </c>
      <c r="AH313" s="99"/>
      <c r="AI313" s="99"/>
      <c r="AJ313" s="99"/>
      <c r="AK313" s="99"/>
      <c r="AL313" s="99"/>
      <c r="AM313" s="99"/>
      <c r="AN313" s="73"/>
      <c r="AO313" s="57"/>
      <c r="AP313" s="45"/>
      <c r="AQ313" s="45"/>
      <c r="AR313" s="45"/>
      <c r="AS313" s="457"/>
      <c r="AT313" s="457"/>
    </row>
    <row r="314" spans="1:46" outlineLevel="3" x14ac:dyDescent="0.35">
      <c r="A314" s="45"/>
      <c r="B314" s="54"/>
      <c r="C314" s="87">
        <f t="shared" si="69"/>
        <v>4</v>
      </c>
      <c r="D314" s="73"/>
      <c r="E314" s="70"/>
      <c r="F314" s="70"/>
      <c r="G314" s="73"/>
      <c r="H314" s="76" t="s">
        <v>365</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69"/>
        <v>4</v>
      </c>
      <c r="D315" s="73"/>
      <c r="E315" s="70"/>
      <c r="F315" s="70"/>
      <c r="G315" s="73"/>
      <c r="H315" s="76" t="s">
        <v>366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69"/>
        <v>4</v>
      </c>
      <c r="D317" s="73"/>
      <c r="E317" s="70"/>
      <c r="F317" s="70"/>
      <c r="G317" s="73"/>
      <c r="H317" s="76" t="s">
        <v>367</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69"/>
        <v>4</v>
      </c>
      <c r="D318" s="73"/>
      <c r="E318" s="70"/>
      <c r="F318" s="70"/>
      <c r="G318" s="73"/>
      <c r="H318" s="76" t="s">
        <v>368</v>
      </c>
      <c r="I318" s="76"/>
      <c r="J318" s="76"/>
      <c r="K318" s="76"/>
      <c r="L318" s="76"/>
      <c r="M318" s="76"/>
      <c r="N318" s="76"/>
      <c r="O318" s="76"/>
      <c r="P318" s="76"/>
      <c r="Q318" s="76"/>
      <c r="R318" s="76"/>
      <c r="S318" s="76"/>
      <c r="T318" s="200">
        <f t="shared" ref="T318:AF318" si="71">T$314*T$317</f>
        <v>7.909090909090909E-3</v>
      </c>
      <c r="U318" s="200">
        <f t="shared" si="71"/>
        <v>1.0454545454545452E-2</v>
      </c>
      <c r="V318" s="200">
        <f t="shared" si="71"/>
        <v>0.4</v>
      </c>
      <c r="W318" s="200">
        <f t="shared" si="71"/>
        <v>0.4</v>
      </c>
      <c r="X318" s="200">
        <f t="shared" si="71"/>
        <v>0.68909090909090898</v>
      </c>
      <c r="Y318" s="200">
        <f t="shared" si="71"/>
        <v>2.56</v>
      </c>
      <c r="Z318" s="200">
        <f t="shared" si="71"/>
        <v>0.40454545454545454</v>
      </c>
      <c r="AA318" s="200">
        <f t="shared" si="71"/>
        <v>4.9090909090909095E-2</v>
      </c>
      <c r="AB318" s="200">
        <f t="shared" si="71"/>
        <v>1.9454545454545453</v>
      </c>
      <c r="AC318" s="200">
        <f t="shared" si="71"/>
        <v>0.97424999999999995</v>
      </c>
      <c r="AD318" s="200">
        <f t="shared" si="71"/>
        <v>0.625</v>
      </c>
      <c r="AE318" s="200">
        <f t="shared" si="71"/>
        <v>0</v>
      </c>
      <c r="AF318" s="200">
        <f t="shared" si="71"/>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69"/>
        <v>4</v>
      </c>
      <c r="D319" s="73"/>
      <c r="E319" s="70"/>
      <c r="F319" s="70"/>
      <c r="G319" s="73"/>
      <c r="H319" s="169" t="s">
        <v>369</v>
      </c>
      <c r="I319" s="169"/>
      <c r="J319" s="169"/>
      <c r="K319" s="169"/>
      <c r="L319" s="169"/>
      <c r="M319" s="169"/>
      <c r="N319" s="169"/>
      <c r="O319" s="169"/>
      <c r="P319" s="169"/>
      <c r="Q319" s="169"/>
      <c r="R319" s="169"/>
      <c r="S319" s="169"/>
      <c r="T319" s="201" t="s">
        <v>3045</v>
      </c>
      <c r="U319" s="201" t="s">
        <v>3045</v>
      </c>
      <c r="V319" s="201"/>
      <c r="W319" s="201"/>
      <c r="X319" s="201" t="s">
        <v>3047</v>
      </c>
      <c r="Y319" s="201" t="s">
        <v>370</v>
      </c>
      <c r="Z319" s="201" t="s">
        <v>371</v>
      </c>
      <c r="AA319" s="201" t="s">
        <v>3047</v>
      </c>
      <c r="AB319" s="201" t="s">
        <v>3046</v>
      </c>
      <c r="AC319" s="201"/>
      <c r="AD319" s="201"/>
      <c r="AE319" s="201"/>
      <c r="AF319" s="201" t="s">
        <v>3048</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372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373</v>
      </c>
      <c r="L324" s="95" t="s">
        <v>374</v>
      </c>
      <c r="M324" s="95"/>
      <c r="N324" s="95"/>
      <c r="O324" s="76"/>
      <c r="P324" s="96" t="s">
        <v>375</v>
      </c>
      <c r="Q324" s="95" t="s">
        <v>376</v>
      </c>
      <c r="R324" s="95"/>
      <c r="S324" s="95" t="s">
        <v>377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378</v>
      </c>
      <c r="J325" s="202"/>
      <c r="K325" s="96" t="s">
        <v>379</v>
      </c>
      <c r="L325" s="95" t="s">
        <v>380</v>
      </c>
      <c r="M325" s="95"/>
      <c r="N325" s="95"/>
      <c r="O325" s="76"/>
      <c r="P325" s="96" t="s">
        <v>381</v>
      </c>
      <c r="Q325" s="76" t="s">
        <v>382</v>
      </c>
      <c r="R325" s="96" t="s">
        <v>383</v>
      </c>
      <c r="S325" s="203"/>
      <c r="T325" s="203" t="str">
        <f t="shared" ref="T325:AG325" si="72">IF(T$310&lt;&gt;"",T$310,T$309)</f>
        <v>Triguard</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384</v>
      </c>
      <c r="I326" s="204" t="s">
        <v>385</v>
      </c>
      <c r="J326" s="204"/>
      <c r="K326" s="173" t="s">
        <v>386</v>
      </c>
      <c r="L326" s="173" t="s">
        <v>387</v>
      </c>
      <c r="M326" s="173" t="s">
        <v>388</v>
      </c>
      <c r="N326" s="173" t="s">
        <v>389</v>
      </c>
      <c r="O326" s="205" t="s">
        <v>390</v>
      </c>
      <c r="P326" s="173" t="s">
        <v>391</v>
      </c>
      <c r="Q326" s="99" t="s">
        <v>2255</v>
      </c>
      <c r="R326" s="99" t="s">
        <v>392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74">INT($C$276+3)</f>
        <v>4</v>
      </c>
      <c r="D327" s="73"/>
      <c r="E327" s="70"/>
      <c r="F327" s="70"/>
      <c r="G327" s="73"/>
      <c r="H327" s="105" t="s">
        <v>393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74"/>
        <v>4</v>
      </c>
      <c r="D328" s="73"/>
      <c r="E328" s="70"/>
      <c r="F328" s="70"/>
      <c r="G328" s="73"/>
      <c r="H328" s="76" t="s">
        <v>394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74"/>
        <v>4</v>
      </c>
      <c r="D329" s="73"/>
      <c r="E329" s="70"/>
      <c r="F329" s="70"/>
      <c r="G329" s="73"/>
      <c r="H329" s="76" t="s">
        <v>395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74"/>
        <v>4</v>
      </c>
      <c r="D330" s="73"/>
      <c r="E330" s="70"/>
      <c r="F330" s="70"/>
      <c r="G330" s="73"/>
      <c r="H330" s="76" t="s">
        <v>396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74"/>
        <v>4</v>
      </c>
      <c r="D331" s="73"/>
      <c r="E331" s="70"/>
      <c r="F331" s="70"/>
      <c r="G331" s="73"/>
      <c r="H331" s="76" t="s">
        <v>397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74"/>
        <v>4</v>
      </c>
      <c r="D332" s="73"/>
      <c r="E332" s="70"/>
      <c r="F332" s="70"/>
      <c r="G332" s="73"/>
      <c r="H332" s="76" t="s">
        <v>398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74"/>
        <v>4</v>
      </c>
      <c r="D333" s="73"/>
      <c r="E333" s="70"/>
      <c r="F333" s="70"/>
      <c r="G333" s="73"/>
      <c r="H333" s="76" t="s">
        <v>399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74"/>
        <v>4</v>
      </c>
      <c r="D334" s="73"/>
      <c r="E334" s="70"/>
      <c r="F334" s="70"/>
      <c r="G334" s="73"/>
      <c r="H334" s="76" t="s">
        <v>400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74"/>
        <v>4</v>
      </c>
      <c r="D335" s="73"/>
      <c r="E335" s="70"/>
      <c r="F335" s="70"/>
      <c r="G335" s="73"/>
      <c r="H335" s="76" t="s">
        <v>401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74"/>
        <v>4</v>
      </c>
      <c r="D336" s="73"/>
      <c r="E336" s="70"/>
      <c r="F336" s="70"/>
      <c r="G336" s="73"/>
      <c r="H336" s="76" t="s">
        <v>402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403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404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405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76">INT($C$276+3)</f>
        <v>4</v>
      </c>
      <c r="D340" s="73"/>
      <c r="E340" s="70"/>
      <c r="F340" s="70"/>
      <c r="G340" s="73"/>
      <c r="H340" s="76" t="s">
        <v>406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76"/>
        <v>4</v>
      </c>
      <c r="D341" s="73"/>
      <c r="E341" s="70"/>
      <c r="F341" s="70"/>
      <c r="G341" s="73"/>
      <c r="H341" s="76" t="s">
        <v>407</v>
      </c>
      <c r="I341" s="99">
        <v>5</v>
      </c>
      <c r="J341" s="96" t="str">
        <f t="shared" si="75"/>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76"/>
        <v>4</v>
      </c>
      <c r="D342" s="73"/>
      <c r="E342" s="70"/>
      <c r="F342" s="70"/>
      <c r="G342" s="73"/>
      <c r="H342" s="76" t="s">
        <v>408</v>
      </c>
      <c r="I342" s="99">
        <v>5</v>
      </c>
      <c r="J342" s="96" t="str">
        <f t="shared" si="75"/>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76"/>
        <v>4</v>
      </c>
      <c r="D343" s="73"/>
      <c r="E343" s="70"/>
      <c r="F343" s="70"/>
      <c r="G343" s="73"/>
      <c r="H343" s="76" t="s">
        <v>409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76"/>
        <v>4</v>
      </c>
      <c r="D344" s="73"/>
      <c r="E344" s="70"/>
      <c r="F344" s="70"/>
      <c r="G344" s="73"/>
      <c r="H344" s="76" t="s">
        <v>410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76"/>
        <v>4</v>
      </c>
      <c r="D345" s="73"/>
      <c r="E345" s="70"/>
      <c r="F345" s="70"/>
      <c r="G345" s="73"/>
      <c r="H345" s="76" t="s">
        <v>411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76"/>
        <v>4</v>
      </c>
      <c r="D346" s="73"/>
      <c r="E346" s="70"/>
      <c r="F346" s="70"/>
      <c r="G346" s="73"/>
      <c r="H346" s="76" t="s">
        <v>412</v>
      </c>
      <c r="I346" s="99">
        <v>1</v>
      </c>
      <c r="J346" s="96" t="str">
        <f t="shared" si="75"/>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76"/>
        <v>4</v>
      </c>
      <c r="D347" s="73"/>
      <c r="E347" s="70"/>
      <c r="F347" s="70"/>
      <c r="G347" s="73"/>
      <c r="H347" s="76" t="s">
        <v>413</v>
      </c>
      <c r="I347" s="99">
        <v>1</v>
      </c>
      <c r="J347" s="96" t="str">
        <f t="shared" si="75"/>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76"/>
        <v>4</v>
      </c>
      <c r="D348" s="73"/>
      <c r="E348" s="70"/>
      <c r="F348" s="70"/>
      <c r="G348" s="73"/>
      <c r="H348" s="76" t="s">
        <v>414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76"/>
        <v>4</v>
      </c>
      <c r="D349" s="73"/>
      <c r="E349" s="70"/>
      <c r="F349" s="70"/>
      <c r="G349" s="73"/>
      <c r="H349" s="76" t="s">
        <v>415</v>
      </c>
      <c r="I349" s="99">
        <v>1</v>
      </c>
      <c r="J349" s="96" t="str">
        <f t="shared" si="75"/>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76"/>
        <v>4</v>
      </c>
      <c r="D350" s="73"/>
      <c r="E350" s="70"/>
      <c r="F350" s="70"/>
      <c r="G350" s="73"/>
      <c r="H350" s="76" t="s">
        <v>416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76"/>
        <v>4</v>
      </c>
      <c r="D351" s="73"/>
      <c r="E351" s="70"/>
      <c r="F351" s="70"/>
      <c r="G351" s="73"/>
      <c r="H351" s="76" t="s">
        <v>417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76"/>
        <v>4</v>
      </c>
      <c r="D352" s="73"/>
      <c r="E352" s="70"/>
      <c r="F352" s="70"/>
      <c r="G352" s="73"/>
      <c r="H352" s="76" t="s">
        <v>2385</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76"/>
        <v>4</v>
      </c>
      <c r="D353" s="73"/>
      <c r="E353" s="70"/>
      <c r="F353" s="70"/>
      <c r="G353" s="73"/>
      <c r="H353" s="76" t="s">
        <v>2386</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3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76"/>
        <v>4</v>
      </c>
      <c r="D356" s="73"/>
      <c r="E356" s="70"/>
      <c r="F356" s="70"/>
      <c r="G356" s="73"/>
      <c r="H356" s="225" t="s">
        <v>375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35">
      <c r="A358" s="45"/>
      <c r="B358" s="54"/>
      <c r="C358" s="87">
        <f t="shared" si="76"/>
        <v>4</v>
      </c>
      <c r="D358" s="73"/>
      <c r="E358" s="70"/>
      <c r="F358" s="70"/>
      <c r="G358" s="73"/>
      <c r="H358" s="217" t="s">
        <v>418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76"/>
        <v>4</v>
      </c>
      <c r="D359" s="73"/>
      <c r="E359" s="70"/>
      <c r="F359" s="70"/>
      <c r="G359" s="73"/>
      <c r="H359" s="109" t="s">
        <v>419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76"/>
        <v>4</v>
      </c>
      <c r="D360" s="73"/>
      <c r="E360" s="70"/>
      <c r="F360" s="70"/>
      <c r="G360" s="73"/>
      <c r="H360" s="225" t="s">
        <v>420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147</v>
      </c>
      <c r="F371" s="65">
        <v>1</v>
      </c>
      <c r="G371" s="66"/>
      <c r="H371" s="67" t="s">
        <v>421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2198</v>
      </c>
      <c r="K374" s="235"/>
      <c r="L374" s="235"/>
      <c r="M374" s="72" t="s">
        <v>422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423</v>
      </c>
      <c r="K375" s="236" t="s">
        <v>424</v>
      </c>
      <c r="L375" s="236" t="s">
        <v>425</v>
      </c>
      <c r="M375" s="72" t="s">
        <v>426</v>
      </c>
      <c r="N375" s="281" t="s">
        <v>314</v>
      </c>
      <c r="O375" s="282"/>
      <c r="P375" s="281" t="s">
        <v>315</v>
      </c>
      <c r="Q375" s="282"/>
      <c r="R375" s="281" t="s">
        <v>427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2197</v>
      </c>
      <c r="I376" s="72"/>
      <c r="J376" s="72">
        <v>0</v>
      </c>
      <c r="K376" s="72">
        <v>1</v>
      </c>
      <c r="L376" s="72">
        <v>2</v>
      </c>
      <c r="M376" s="72" t="s">
        <v>428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430</v>
      </c>
      <c r="I382" s="97" t="b">
        <v>0</v>
      </c>
      <c r="J382" s="76"/>
      <c r="K382" s="76"/>
      <c r="L382" s="76"/>
      <c r="M382" s="76"/>
      <c r="N382" s="237" t="s">
        <v>2731</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149</v>
      </c>
      <c r="J383" s="237" t="s">
        <v>431</v>
      </c>
      <c r="K383" s="95"/>
      <c r="L383" s="95"/>
      <c r="M383" s="96" t="s">
        <v>2876</v>
      </c>
      <c r="N383" s="96" t="s">
        <v>432</v>
      </c>
      <c r="O383" s="239" t="s">
        <v>433</v>
      </c>
      <c r="P383" s="96" t="s">
        <v>432</v>
      </c>
      <c r="Q383" s="239" t="s">
        <v>433</v>
      </c>
      <c r="R383" s="96" t="s">
        <v>432</v>
      </c>
      <c r="S383" s="239" t="s">
        <v>433</v>
      </c>
      <c r="T383" s="96" t="s">
        <v>432</v>
      </c>
      <c r="U383" s="239" t="s">
        <v>433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434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435</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77">INT($C$370)+3</f>
        <v>4</v>
      </c>
      <c r="D386" s="73"/>
      <c r="E386" s="70"/>
      <c r="F386" s="70"/>
      <c r="G386" s="73"/>
      <c r="H386" s="291" t="s">
        <v>436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77"/>
        <v>4</v>
      </c>
      <c r="D387" s="73"/>
      <c r="E387" s="70"/>
      <c r="F387" s="70"/>
      <c r="G387" s="73"/>
      <c r="H387" s="291" t="s">
        <v>2313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77"/>
        <v>4</v>
      </c>
      <c r="D388" s="73"/>
      <c r="E388" s="70"/>
      <c r="F388" s="70"/>
      <c r="G388" s="73"/>
      <c r="H388" s="291" t="s">
        <v>437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77"/>
        <v>4</v>
      </c>
      <c r="D389" s="73"/>
      <c r="E389" s="70"/>
      <c r="F389" s="70"/>
      <c r="G389" s="73"/>
      <c r="H389" s="291" t="s">
        <v>438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77"/>
        <v>4</v>
      </c>
      <c r="D390" s="73"/>
      <c r="E390" s="70"/>
      <c r="F390" s="70"/>
      <c r="G390" s="73"/>
      <c r="H390" s="291" t="s">
        <v>439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77"/>
        <v>4</v>
      </c>
      <c r="D391" s="73"/>
      <c r="E391" s="70"/>
      <c r="F391" s="70"/>
      <c r="G391" s="73"/>
      <c r="H391" s="291" t="s">
        <v>440</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77"/>
        <v>4</v>
      </c>
      <c r="D392" s="73"/>
      <c r="E392" s="70"/>
      <c r="F392" s="70"/>
      <c r="G392" s="73"/>
      <c r="H392" s="291" t="s">
        <v>441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77"/>
        <v>4</v>
      </c>
      <c r="D393" s="73"/>
      <c r="E393" s="70"/>
      <c r="F393" s="70"/>
      <c r="G393" s="73"/>
      <c r="H393" s="291" t="s">
        <v>442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77"/>
        <v>4</v>
      </c>
      <c r="D394" s="73"/>
      <c r="E394" s="70"/>
      <c r="F394" s="70"/>
      <c r="G394" s="73"/>
      <c r="H394" s="291" t="s">
        <v>443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77"/>
        <v>4</v>
      </c>
      <c r="D395" s="73"/>
      <c r="E395" s="70"/>
      <c r="F395" s="70"/>
      <c r="G395" s="73"/>
      <c r="H395" s="291" t="s">
        <v>444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77"/>
        <v>4</v>
      </c>
      <c r="D396" s="73"/>
      <c r="E396" s="70"/>
      <c r="F396" s="70"/>
      <c r="G396" s="73"/>
      <c r="H396" s="291" t="s">
        <v>445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77"/>
        <v>4</v>
      </c>
      <c r="D397" s="73"/>
      <c r="E397" s="70"/>
      <c r="F397" s="70"/>
      <c r="G397" s="73"/>
      <c r="H397" s="291" t="s">
        <v>2945</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77"/>
        <v>4</v>
      </c>
      <c r="D398" s="73"/>
      <c r="E398" s="70"/>
      <c r="F398" s="70"/>
      <c r="G398" s="73"/>
      <c r="H398" s="291" t="s">
        <v>2200</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77"/>
        <v>4</v>
      </c>
      <c r="D399" s="73"/>
      <c r="E399" s="70"/>
      <c r="F399" s="70"/>
      <c r="G399" s="73"/>
      <c r="H399" s="291" t="s">
        <v>2274</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77"/>
        <v>4</v>
      </c>
      <c r="D400" s="73"/>
      <c r="E400" s="70"/>
      <c r="F400" s="70"/>
      <c r="G400" s="73"/>
      <c r="H400" s="291" t="s">
        <v>2314</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77"/>
        <v>4</v>
      </c>
      <c r="D401" s="73"/>
      <c r="E401" s="70"/>
      <c r="F401" s="70"/>
      <c r="G401" s="73"/>
      <c r="H401" s="291" t="s">
        <v>2875</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145</v>
      </c>
      <c r="F6" s="60">
        <v>2</v>
      </c>
      <c r="G6" s="61"/>
      <c r="H6" s="62" t="s">
        <v>447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155</v>
      </c>
      <c r="I11" s="310">
        <v>45263.452692476902</v>
      </c>
      <c r="J11" s="514" t="s">
        <v>3038</v>
      </c>
      <c r="K11" s="515"/>
      <c r="L11" s="515"/>
      <c r="M11" s="515"/>
      <c r="N11" s="515"/>
      <c r="O11" s="515"/>
      <c r="P11" s="515"/>
      <c r="Q11" s="515"/>
      <c r="R11" s="515"/>
      <c r="S11" s="515"/>
      <c r="T11" s="515"/>
      <c r="U11" s="515"/>
      <c r="V11" s="515"/>
      <c r="W11" s="515"/>
      <c r="X11" s="515"/>
      <c r="Y11" s="515"/>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156</v>
      </c>
      <c r="I12" s="278">
        <v>45265.617936111099</v>
      </c>
      <c r="J12" s="516" t="s">
        <v>3051</v>
      </c>
      <c r="K12" s="517"/>
      <c r="L12" s="517"/>
      <c r="M12" s="517"/>
      <c r="N12" s="517"/>
      <c r="O12" s="517"/>
      <c r="P12" s="517"/>
      <c r="Q12" s="517"/>
      <c r="R12" s="517"/>
      <c r="S12" s="517"/>
      <c r="T12" s="517"/>
      <c r="U12" s="517"/>
      <c r="V12" s="517"/>
      <c r="W12" s="517"/>
      <c r="X12" s="517"/>
      <c r="Y12" s="517"/>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147</v>
      </c>
      <c r="F30" s="65">
        <v>1</v>
      </c>
      <c r="G30" s="66"/>
      <c r="H30" s="243" t="s">
        <v>3016</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448</v>
      </c>
      <c r="L33" s="246"/>
      <c r="M33" s="246"/>
      <c r="N33" s="246"/>
      <c r="O33" s="246"/>
      <c r="P33" s="246"/>
      <c r="Q33" s="72"/>
      <c r="R33" s="72"/>
      <c r="S33" s="72"/>
      <c r="T33" s="72"/>
      <c r="U33" s="247" t="s">
        <v>449</v>
      </c>
      <c r="V33" s="246"/>
      <c r="W33" s="246"/>
      <c r="X33" s="246"/>
      <c r="Y33" s="246"/>
      <c r="Z33" s="246"/>
      <c r="AA33" s="246"/>
      <c r="AB33" s="246"/>
      <c r="AC33" s="246"/>
      <c r="AD33" s="248"/>
      <c r="AE33" s="72"/>
      <c r="AF33" s="247" t="s">
        <v>450</v>
      </c>
      <c r="AG33" s="249"/>
      <c r="AH33" s="55"/>
      <c r="AI33" s="57"/>
      <c r="AJ33" s="45"/>
      <c r="AK33" s="45"/>
      <c r="AL33" s="45"/>
    </row>
    <row r="34" spans="1:38" ht="28" outlineLevel="1" x14ac:dyDescent="0.35">
      <c r="A34" s="45"/>
      <c r="B34" s="54"/>
      <c r="C34" s="47">
        <f>INT($C$29)+2</f>
        <v>3</v>
      </c>
      <c r="D34" s="55"/>
      <c r="E34" s="70"/>
      <c r="F34" s="70"/>
      <c r="G34" s="55"/>
      <c r="H34" s="72"/>
      <c r="I34" s="72"/>
      <c r="J34" s="72"/>
      <c r="K34" s="246" t="s">
        <v>451</v>
      </c>
      <c r="L34" s="246"/>
      <c r="M34" s="246" t="s">
        <v>452</v>
      </c>
      <c r="N34" s="246"/>
      <c r="O34" s="246"/>
      <c r="P34" s="246"/>
      <c r="Q34" s="72"/>
      <c r="R34" s="72"/>
      <c r="S34" s="72"/>
      <c r="T34" s="72"/>
      <c r="U34" s="247" t="s">
        <v>453</v>
      </c>
      <c r="V34" s="246"/>
      <c r="W34" s="246"/>
      <c r="X34" s="246"/>
      <c r="Y34" s="246" t="s">
        <v>454</v>
      </c>
      <c r="Z34" s="246"/>
      <c r="AA34" s="72" t="s">
        <v>455</v>
      </c>
      <c r="AB34" s="72" t="s">
        <v>456</v>
      </c>
      <c r="AC34" s="72"/>
      <c r="AD34" s="72"/>
      <c r="AE34" s="72"/>
      <c r="AF34" s="247" t="s">
        <v>457</v>
      </c>
      <c r="AG34" s="249"/>
      <c r="AH34" s="55"/>
      <c r="AI34" s="57"/>
      <c r="AJ34" s="45"/>
      <c r="AK34" s="45"/>
      <c r="AL34" s="45"/>
    </row>
    <row r="35" spans="1:38" ht="15" customHeight="1" outlineLevel="1" x14ac:dyDescent="0.35">
      <c r="A35" s="45"/>
      <c r="B35" s="54"/>
      <c r="C35" s="47">
        <f>INT($C$29)+2</f>
        <v>3</v>
      </c>
      <c r="D35" s="55"/>
      <c r="E35" s="70"/>
      <c r="F35" s="70" t="s">
        <v>458</v>
      </c>
      <c r="G35" s="55"/>
      <c r="H35" s="72" t="s">
        <v>459</v>
      </c>
      <c r="I35" s="72" t="s">
        <v>460</v>
      </c>
      <c r="J35" s="72"/>
      <c r="K35" s="72" t="s">
        <v>461</v>
      </c>
      <c r="L35" s="72" t="s">
        <v>462</v>
      </c>
      <c r="M35" s="72" t="s">
        <v>463</v>
      </c>
      <c r="N35" s="72" t="s">
        <v>464</v>
      </c>
      <c r="O35" s="250" t="s">
        <v>465</v>
      </c>
      <c r="P35" s="72" t="s">
        <v>466</v>
      </c>
      <c r="Q35" s="72"/>
      <c r="R35" s="72" t="s">
        <v>467</v>
      </c>
      <c r="S35" s="72" t="s">
        <v>468</v>
      </c>
      <c r="T35" s="72"/>
      <c r="U35" s="251" t="s">
        <v>469</v>
      </c>
      <c r="V35" s="72" t="s">
        <v>470</v>
      </c>
      <c r="W35" s="72" t="s">
        <v>2261</v>
      </c>
      <c r="X35" s="72" t="s">
        <v>471</v>
      </c>
      <c r="Y35" s="72" t="s">
        <v>472</v>
      </c>
      <c r="Z35" s="72" t="s">
        <v>473</v>
      </c>
      <c r="AA35" s="72" t="s">
        <v>474</v>
      </c>
      <c r="AB35" s="72" t="s">
        <v>475</v>
      </c>
      <c r="AC35" s="72"/>
      <c r="AD35" s="72" t="s">
        <v>476</v>
      </c>
      <c r="AE35" s="72"/>
      <c r="AF35" s="247" t="s">
        <v>477</v>
      </c>
      <c r="AG35" s="249"/>
      <c r="AH35" s="55"/>
      <c r="AI35" s="57"/>
      <c r="AJ35" s="45"/>
      <c r="AK35" s="45"/>
      <c r="AL35" s="45"/>
    </row>
    <row r="36" spans="1:38" ht="11.5" customHeight="1" outlineLevel="1" x14ac:dyDescent="0.3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478</v>
      </c>
      <c r="AG36" s="252" t="s">
        <v>479</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480</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481</v>
      </c>
      <c r="AF41" s="76">
        <v>-2</v>
      </c>
      <c r="AG41" s="97"/>
      <c r="AH41" s="73"/>
      <c r="AI41" s="57"/>
      <c r="AJ41" s="45"/>
      <c r="AK41" s="45"/>
      <c r="AL41" s="45"/>
    </row>
    <row r="42" spans="1:38" outlineLevel="1" x14ac:dyDescent="0.35">
      <c r="A42" s="45"/>
      <c r="B42" s="54"/>
      <c r="C42" s="47">
        <f t="shared" si="0"/>
        <v>3</v>
      </c>
      <c r="D42" s="73"/>
      <c r="E42" s="70"/>
      <c r="F42" s="70"/>
      <c r="G42" s="73"/>
      <c r="H42" s="253" t="s">
        <v>482</v>
      </c>
      <c r="I42" s="96"/>
      <c r="J42" s="96"/>
      <c r="K42" s="76"/>
      <c r="L42" s="76"/>
      <c r="M42" s="76"/>
      <c r="N42" s="76"/>
      <c r="O42" s="76"/>
      <c r="P42" s="76"/>
      <c r="Q42" s="76"/>
      <c r="R42" s="76"/>
      <c r="S42" s="76"/>
      <c r="T42" s="76"/>
      <c r="U42" s="254"/>
      <c r="V42" s="254"/>
      <c r="W42" s="254"/>
      <c r="X42" s="254"/>
      <c r="Y42" s="254"/>
      <c r="Z42" s="254"/>
      <c r="AA42" s="254"/>
      <c r="AB42" s="254"/>
      <c r="AC42" s="76"/>
      <c r="AD42" s="76"/>
      <c r="AE42" s="76" t="s">
        <v>483</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484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3037</v>
      </c>
      <c r="I44" s="96" t="s">
        <v>720</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3018</v>
      </c>
      <c r="I45" s="96" t="s">
        <v>720</v>
      </c>
      <c r="J45" s="96"/>
      <c r="K45" s="76"/>
      <c r="L45" s="76"/>
      <c r="M45" s="76"/>
      <c r="N45" s="76"/>
      <c r="O45" s="76"/>
      <c r="P45" s="76"/>
      <c r="Q45" s="76"/>
      <c r="R45" s="76"/>
      <c r="S45" s="76"/>
      <c r="T45" s="76"/>
      <c r="U45" s="501">
        <f>3.058*U44/(U$358*U$364)</f>
        <v>27.53301320528211</v>
      </c>
      <c r="V45" s="502">
        <f t="shared" ref="V45:AB45" si="1">3.058*V44/(V$358*V$364)</f>
        <v>36.710684273709482</v>
      </c>
      <c r="W45" s="502">
        <f t="shared" si="1"/>
        <v>36.037655062024804</v>
      </c>
      <c r="X45" s="502">
        <f t="shared" si="1"/>
        <v>36.710684273709482</v>
      </c>
      <c r="Y45" s="502">
        <f t="shared" si="1"/>
        <v>44.052821128451377</v>
      </c>
      <c r="Z45" s="502">
        <f t="shared" si="1"/>
        <v>42.829131652661061</v>
      </c>
      <c r="AA45" s="502">
        <f t="shared" si="1"/>
        <v>42.829131652661061</v>
      </c>
      <c r="AB45" s="502">
        <f t="shared" si="1"/>
        <v>48.947579031612641</v>
      </c>
      <c r="AC45" s="76"/>
      <c r="AD45" s="97" t="s">
        <v>3036</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485</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486</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487</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488</v>
      </c>
      <c r="I48" s="96" t="s">
        <v>489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487</v>
      </c>
      <c r="AE48" s="76"/>
      <c r="AF48" s="97">
        <v>1</v>
      </c>
      <c r="AG48" s="97">
        <v>1</v>
      </c>
      <c r="AH48" s="73"/>
      <c r="AI48" s="57"/>
      <c r="AJ48" s="45"/>
      <c r="AK48" s="45"/>
      <c r="AL48" s="45"/>
    </row>
    <row r="49" spans="1:38" outlineLevel="2" x14ac:dyDescent="0.35">
      <c r="A49" s="45"/>
      <c r="B49" s="54"/>
      <c r="C49" s="47">
        <f t="shared" si="2"/>
        <v>3</v>
      </c>
      <c r="D49" s="73"/>
      <c r="E49" s="70"/>
      <c r="F49" s="70"/>
      <c r="G49" s="73"/>
      <c r="H49" s="136" t="s">
        <v>490</v>
      </c>
      <c r="I49" s="96" t="s">
        <v>489</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487</v>
      </c>
      <c r="AE49" s="76"/>
      <c r="AF49" s="97">
        <v>1</v>
      </c>
      <c r="AG49" s="97">
        <v>1</v>
      </c>
      <c r="AH49" s="73"/>
      <c r="AI49" s="57"/>
      <c r="AJ49" s="45"/>
      <c r="AK49" s="45"/>
      <c r="AL49" s="45"/>
    </row>
    <row r="50" spans="1:38" outlineLevel="2" x14ac:dyDescent="0.35">
      <c r="A50" s="45"/>
      <c r="B50" s="54"/>
      <c r="C50" s="47">
        <f t="shared" si="2"/>
        <v>3</v>
      </c>
      <c r="D50" s="73"/>
      <c r="E50" s="70"/>
      <c r="F50" s="70"/>
      <c r="G50" s="73"/>
      <c r="H50" s="136" t="s">
        <v>491</v>
      </c>
      <c r="I50" s="96" t="s">
        <v>492</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493</v>
      </c>
      <c r="I51" s="96" t="s">
        <v>1449</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3027</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3028</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3029</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3030</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3031</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3032</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2577</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2336</v>
      </c>
      <c r="AE58" s="76"/>
      <c r="AF58" s="97">
        <v>1</v>
      </c>
      <c r="AG58" s="97">
        <v>1</v>
      </c>
      <c r="AH58" s="73"/>
      <c r="AI58" s="57"/>
      <c r="AJ58" s="45"/>
      <c r="AK58" s="45"/>
      <c r="AL58" s="45"/>
    </row>
    <row r="59" spans="1:38" outlineLevel="2" x14ac:dyDescent="0.35">
      <c r="A59" s="45"/>
      <c r="B59" s="54"/>
      <c r="C59" s="47">
        <f t="shared" si="2"/>
        <v>3</v>
      </c>
      <c r="D59" s="73"/>
      <c r="E59" s="70"/>
      <c r="F59" s="70"/>
      <c r="G59" s="73"/>
      <c r="H59" s="76" t="s">
        <v>2603</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2604</v>
      </c>
      <c r="AE59" s="76"/>
      <c r="AF59" s="97">
        <v>1</v>
      </c>
      <c r="AG59" s="97">
        <v>1</v>
      </c>
      <c r="AH59" s="73"/>
      <c r="AI59" s="57"/>
      <c r="AJ59" s="45"/>
      <c r="AK59" s="45"/>
      <c r="AL59" s="45"/>
    </row>
    <row r="60" spans="1:38" outlineLevel="2" x14ac:dyDescent="0.35">
      <c r="A60" s="45"/>
      <c r="B60" s="54"/>
      <c r="C60" s="47">
        <f t="shared" si="2"/>
        <v>3</v>
      </c>
      <c r="D60" s="73"/>
      <c r="E60" s="70"/>
      <c r="F60" s="70"/>
      <c r="G60" s="73"/>
      <c r="H60" s="76" t="s">
        <v>2782</v>
      </c>
      <c r="I60" s="96" t="s">
        <v>2421</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2574</v>
      </c>
      <c r="AE60" s="76"/>
      <c r="AF60" s="97">
        <v>1</v>
      </c>
      <c r="AG60" s="97">
        <v>1</v>
      </c>
      <c r="AH60" s="73"/>
      <c r="AI60" s="57"/>
      <c r="AJ60" s="45"/>
      <c r="AK60" s="45"/>
      <c r="AL60" s="45"/>
    </row>
    <row r="61" spans="1:38" outlineLevel="2" x14ac:dyDescent="0.35">
      <c r="A61" s="45"/>
      <c r="B61" s="54"/>
      <c r="C61" s="47">
        <f t="shared" si="2"/>
        <v>3</v>
      </c>
      <c r="D61" s="73"/>
      <c r="E61" s="70"/>
      <c r="F61" s="70"/>
      <c r="G61" s="73"/>
      <c r="H61" s="76" t="s">
        <v>494</v>
      </c>
      <c r="I61" s="96" t="s">
        <v>99</v>
      </c>
      <c r="J61" s="385" t="s">
        <v>2318</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495</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496</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2309</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2781</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2780</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2781</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2311</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2781</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2310</v>
      </c>
      <c r="I67" s="96" t="s">
        <v>2273</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2800</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2259</v>
      </c>
      <c r="I69" s="96" t="s">
        <v>99</v>
      </c>
      <c r="J69" s="385" t="s">
        <v>2317</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2626</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497</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498</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499</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500</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501</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502</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3017</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503</v>
      </c>
      <c r="I78" s="96" t="s">
        <v>504</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505</v>
      </c>
      <c r="I79" s="96" t="s">
        <v>504</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506</v>
      </c>
      <c r="I80" s="96" t="s">
        <v>504</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507</v>
      </c>
      <c r="I81" s="96" t="s">
        <v>504</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508</v>
      </c>
      <c r="I82" s="96" t="s">
        <v>504</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509</v>
      </c>
      <c r="I83" s="96" t="s">
        <v>504</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510</v>
      </c>
      <c r="I84" s="96" t="s">
        <v>504</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2330</v>
      </c>
      <c r="I85" s="96" t="s">
        <v>504</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2342</v>
      </c>
      <c r="I86" s="96" t="s">
        <v>504</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505</v>
      </c>
      <c r="I87" s="96" t="s">
        <v>504</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506</v>
      </c>
      <c r="I88" s="96" t="s">
        <v>504</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507</v>
      </c>
      <c r="I89" s="96" t="s">
        <v>504</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508</v>
      </c>
      <c r="I90" s="96" t="s">
        <v>504</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509</v>
      </c>
      <c r="I91" s="96" t="s">
        <v>504</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510</v>
      </c>
      <c r="I92" s="96" t="s">
        <v>504</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2330</v>
      </c>
      <c r="I93" s="96" t="s">
        <v>504</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511</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512</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513</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514</v>
      </c>
      <c r="I97" s="96" t="s">
        <v>2276</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515</v>
      </c>
      <c r="I98" s="96" t="s">
        <v>2277</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516</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517</v>
      </c>
      <c r="I100" s="96" t="s">
        <v>489</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518</v>
      </c>
      <c r="G102" s="73"/>
      <c r="H102" s="253" t="s">
        <v>519</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520</v>
      </c>
      <c r="F103" s="70" t="s">
        <v>521</v>
      </c>
      <c r="G103" s="73"/>
      <c r="H103" s="76" t="s">
        <v>522</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523</v>
      </c>
      <c r="G104" s="73"/>
      <c r="H104" s="76" t="s">
        <v>524</v>
      </c>
      <c r="I104" s="96" t="s">
        <v>525</v>
      </c>
      <c r="J104" s="96"/>
      <c r="K104" s="97">
        <v>1.5699999999999999E-2</v>
      </c>
      <c r="L104" s="97">
        <v>1.5699999999999999E-2</v>
      </c>
      <c r="M104" s="97">
        <v>1.15E-2</v>
      </c>
      <c r="N104" s="97">
        <v>1.15E-2</v>
      </c>
      <c r="O104" s="97">
        <v>1.15E-2</v>
      </c>
      <c r="P104" s="97">
        <v>1.15E-2</v>
      </c>
      <c r="Q104" s="76"/>
      <c r="R104" s="76" t="s">
        <v>526</v>
      </c>
      <c r="S104" s="76" t="s">
        <v>526</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527</v>
      </c>
      <c r="G105" s="73"/>
      <c r="H105" s="76" t="s">
        <v>528</v>
      </c>
      <c r="I105" s="96" t="s">
        <v>529</v>
      </c>
      <c r="J105" s="96"/>
      <c r="K105" s="97">
        <v>0.27</v>
      </c>
      <c r="L105" s="97">
        <v>0.27</v>
      </c>
      <c r="M105" s="97">
        <v>0.27</v>
      </c>
      <c r="N105" s="97">
        <v>0.27</v>
      </c>
      <c r="O105" s="97">
        <v>0.27</v>
      </c>
      <c r="P105" s="97">
        <v>0.27</v>
      </c>
      <c r="Q105" s="76"/>
      <c r="R105" s="76" t="s">
        <v>530</v>
      </c>
      <c r="S105" s="76" t="s">
        <v>530</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531</v>
      </c>
      <c r="G106" s="73"/>
      <c r="H106" s="264" t="s">
        <v>532</v>
      </c>
      <c r="I106" s="96" t="s">
        <v>529</v>
      </c>
      <c r="J106" s="96"/>
      <c r="K106" s="97">
        <v>0.4</v>
      </c>
      <c r="L106" s="97">
        <v>0.4</v>
      </c>
      <c r="M106" s="97">
        <v>0.4</v>
      </c>
      <c r="N106" s="97">
        <v>0.4</v>
      </c>
      <c r="O106" s="97">
        <v>0.4</v>
      </c>
      <c r="P106" s="97">
        <v>0.4</v>
      </c>
      <c r="Q106" s="76"/>
      <c r="R106" s="76" t="s">
        <v>533</v>
      </c>
      <c r="S106" s="76" t="s">
        <v>533</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534</v>
      </c>
      <c r="G107" s="73"/>
      <c r="H107" s="264" t="s">
        <v>535</v>
      </c>
      <c r="I107" s="96" t="s">
        <v>529</v>
      </c>
      <c r="J107" s="96"/>
      <c r="K107" s="97">
        <v>0.6</v>
      </c>
      <c r="L107" s="97">
        <v>0.6</v>
      </c>
      <c r="M107" s="97">
        <v>1</v>
      </c>
      <c r="N107" s="97">
        <v>1</v>
      </c>
      <c r="O107" s="97">
        <v>1</v>
      </c>
      <c r="P107" s="97">
        <v>1</v>
      </c>
      <c r="Q107" s="76"/>
      <c r="R107" s="76" t="s">
        <v>536</v>
      </c>
      <c r="S107" s="76" t="s">
        <v>537</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538</v>
      </c>
      <c r="G108" s="73"/>
      <c r="H108" s="76" t="s">
        <v>2823</v>
      </c>
      <c r="I108" s="96" t="s">
        <v>1755</v>
      </c>
      <c r="J108" s="96"/>
      <c r="K108" s="344">
        <v>0.15</v>
      </c>
      <c r="L108" s="344">
        <v>0.15</v>
      </c>
      <c r="M108" s="344">
        <v>0.15</v>
      </c>
      <c r="N108" s="344">
        <v>0.15</v>
      </c>
      <c r="O108" s="344">
        <v>0.15</v>
      </c>
      <c r="P108" s="344">
        <v>0.15</v>
      </c>
      <c r="Q108" s="76"/>
      <c r="R108" s="76" t="s">
        <v>539</v>
      </c>
      <c r="S108" s="76" t="s">
        <v>539</v>
      </c>
      <c r="T108" s="76"/>
      <c r="U108" s="273">
        <v>0.19</v>
      </c>
      <c r="V108" s="273">
        <v>0.19</v>
      </c>
      <c r="W108" s="273">
        <v>0.19</v>
      </c>
      <c r="X108" s="273">
        <v>0.25</v>
      </c>
      <c r="Y108" s="273">
        <v>0.25</v>
      </c>
      <c r="Z108" s="273">
        <v>0.25</v>
      </c>
      <c r="AA108" s="273">
        <v>0.25</v>
      </c>
      <c r="AB108" s="273">
        <v>0.25</v>
      </c>
      <c r="AC108" s="76"/>
      <c r="AD108" s="97" t="s">
        <v>2312</v>
      </c>
      <c r="AE108" s="76"/>
      <c r="AF108" s="97">
        <v>1</v>
      </c>
      <c r="AG108" s="97">
        <v>1</v>
      </c>
      <c r="AH108" s="73"/>
      <c r="AI108" s="57"/>
      <c r="AJ108" s="45"/>
      <c r="AK108" s="45"/>
      <c r="AL108" s="45"/>
    </row>
    <row r="109" spans="1:38" hidden="1" outlineLevel="3" x14ac:dyDescent="0.35">
      <c r="A109" s="45"/>
      <c r="B109" s="54"/>
      <c r="C109" s="47">
        <f>INT($C$29)+3</f>
        <v>4</v>
      </c>
      <c r="D109" s="73"/>
      <c r="E109" s="70"/>
      <c r="F109" s="70" t="s">
        <v>540</v>
      </c>
      <c r="G109" s="73"/>
      <c r="H109" s="76" t="s">
        <v>541</v>
      </c>
      <c r="I109" s="96" t="s">
        <v>529</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9">INT($C$29)+3</f>
        <v>4</v>
      </c>
      <c r="D110" s="73"/>
      <c r="E110" s="70"/>
      <c r="F110" s="70" t="s">
        <v>542</v>
      </c>
      <c r="G110" s="73"/>
      <c r="H110" s="76" t="s">
        <v>543</v>
      </c>
      <c r="I110" s="96" t="s">
        <v>2273</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487</v>
      </c>
      <c r="AE110" s="76"/>
      <c r="AF110" s="97">
        <v>1</v>
      </c>
      <c r="AG110" s="97">
        <v>1</v>
      </c>
      <c r="AH110" s="73"/>
      <c r="AI110" s="57"/>
      <c r="AJ110" s="45"/>
      <c r="AK110" s="45"/>
      <c r="AL110" s="45"/>
    </row>
    <row r="111" spans="1:38" outlineLevel="2" x14ac:dyDescent="0.35">
      <c r="A111" s="45"/>
      <c r="B111" s="54"/>
      <c r="C111" s="47">
        <f t="shared" si="19"/>
        <v>4</v>
      </c>
      <c r="D111" s="73"/>
      <c r="E111" s="70"/>
      <c r="F111" s="70" t="s">
        <v>2980</v>
      </c>
      <c r="G111" s="73"/>
      <c r="H111" s="76" t="s">
        <v>2981</v>
      </c>
      <c r="I111" s="96" t="s">
        <v>529</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2982</v>
      </c>
      <c r="AE111" s="76"/>
      <c r="AF111" s="97">
        <v>1</v>
      </c>
      <c r="AG111" s="97">
        <v>1</v>
      </c>
      <c r="AH111" s="73"/>
      <c r="AI111" s="57"/>
      <c r="AJ111" s="45"/>
      <c r="AK111" s="45"/>
      <c r="AL111" s="45"/>
    </row>
    <row r="112" spans="1:38" outlineLevel="2" x14ac:dyDescent="0.35">
      <c r="A112" s="45"/>
      <c r="B112" s="54"/>
      <c r="C112" s="47">
        <f t="shared" si="19"/>
        <v>4</v>
      </c>
      <c r="D112" s="73"/>
      <c r="E112" s="70"/>
      <c r="F112" s="70" t="s">
        <v>2983</v>
      </c>
      <c r="G112" s="73" t="s">
        <v>152</v>
      </c>
      <c r="H112" s="76" t="s">
        <v>2984</v>
      </c>
      <c r="I112" s="96" t="s">
        <v>529</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2982</v>
      </c>
      <c r="AE112" s="76"/>
      <c r="AF112" s="97">
        <v>1</v>
      </c>
      <c r="AG112" s="97">
        <v>1</v>
      </c>
      <c r="AH112" s="73"/>
      <c r="AI112" s="57"/>
      <c r="AJ112" s="45"/>
      <c r="AK112" s="45"/>
      <c r="AL112" s="45"/>
    </row>
    <row r="113" spans="1:38" outlineLevel="2" x14ac:dyDescent="0.35">
      <c r="A113" s="45"/>
      <c r="B113" s="54"/>
      <c r="C113" s="47">
        <f t="shared" si="19"/>
        <v>4</v>
      </c>
      <c r="D113" s="73"/>
      <c r="E113" s="70"/>
      <c r="F113" s="70" t="s">
        <v>2985</v>
      </c>
      <c r="G113" s="73" t="s">
        <v>152</v>
      </c>
      <c r="H113" s="76" t="s">
        <v>2986</v>
      </c>
      <c r="I113" s="96" t="s">
        <v>529</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2987</v>
      </c>
      <c r="AE113" s="76"/>
      <c r="AF113" s="97">
        <v>1</v>
      </c>
      <c r="AG113" s="97">
        <v>1</v>
      </c>
      <c r="AH113" s="73"/>
      <c r="AI113" s="57"/>
      <c r="AJ113" s="45"/>
      <c r="AK113" s="45"/>
      <c r="AL113" s="45"/>
    </row>
    <row r="114" spans="1:38" outlineLevel="2" x14ac:dyDescent="0.35">
      <c r="A114" s="45"/>
      <c r="B114" s="54"/>
      <c r="C114" s="47">
        <f t="shared" si="19"/>
        <v>4</v>
      </c>
      <c r="D114" s="73"/>
      <c r="E114" s="70"/>
      <c r="F114" s="70" t="s">
        <v>2988</v>
      </c>
      <c r="G114" s="73" t="s">
        <v>152</v>
      </c>
      <c r="H114" s="76" t="s">
        <v>2989</v>
      </c>
      <c r="I114" s="96" t="s">
        <v>529</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9"/>
        <v>4</v>
      </c>
      <c r="D115" s="73"/>
      <c r="E115" s="70"/>
      <c r="F115" s="70" t="s">
        <v>2990</v>
      </c>
      <c r="G115" s="73" t="s">
        <v>152</v>
      </c>
      <c r="H115" s="76" t="s">
        <v>2991</v>
      </c>
      <c r="I115" s="96" t="s">
        <v>529</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9"/>
        <v>4</v>
      </c>
      <c r="D116" s="73"/>
      <c r="E116" s="70"/>
      <c r="F116" s="70" t="s">
        <v>2992</v>
      </c>
      <c r="G116" s="73" t="s">
        <v>152</v>
      </c>
      <c r="H116" s="76" t="s">
        <v>2993</v>
      </c>
      <c r="I116" s="96" t="s">
        <v>529</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9"/>
        <v>4</v>
      </c>
      <c r="D117" s="73"/>
      <c r="E117" s="70"/>
      <c r="F117" s="70" t="s">
        <v>2994</v>
      </c>
      <c r="G117" s="73" t="s">
        <v>152</v>
      </c>
      <c r="H117" s="76" t="s">
        <v>2995</v>
      </c>
      <c r="I117" s="96" t="s">
        <v>529</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9"/>
        <v>4</v>
      </c>
      <c r="D118" s="73"/>
      <c r="E118" s="70"/>
      <c r="F118" s="70" t="s">
        <v>2996</v>
      </c>
      <c r="G118" s="73" t="s">
        <v>152</v>
      </c>
      <c r="H118" s="76" t="s">
        <v>2997</v>
      </c>
      <c r="I118" s="96" t="s">
        <v>529</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9"/>
        <v>4</v>
      </c>
      <c r="D119" s="73"/>
      <c r="E119" s="70"/>
      <c r="F119" s="70" t="s">
        <v>2998</v>
      </c>
      <c r="G119" s="73" t="s">
        <v>152</v>
      </c>
      <c r="H119" s="76" t="s">
        <v>2999</v>
      </c>
      <c r="I119" s="96" t="s">
        <v>529</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9"/>
        <v>4</v>
      </c>
      <c r="D120" s="73"/>
      <c r="E120" s="70"/>
      <c r="F120" s="70" t="s">
        <v>3000</v>
      </c>
      <c r="G120" s="73" t="s">
        <v>152</v>
      </c>
      <c r="H120" s="76" t="s">
        <v>3001</v>
      </c>
      <c r="I120" s="96" t="s">
        <v>529</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9"/>
        <v>4</v>
      </c>
      <c r="D121" s="73"/>
      <c r="E121" s="70"/>
      <c r="F121" s="70" t="s">
        <v>3002</v>
      </c>
      <c r="G121" s="73" t="s">
        <v>152</v>
      </c>
      <c r="H121" s="76" t="s">
        <v>3003</v>
      </c>
      <c r="I121" s="96" t="s">
        <v>529</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9"/>
        <v>4</v>
      </c>
      <c r="D122" s="73"/>
      <c r="E122" s="70"/>
      <c r="F122" s="70" t="s">
        <v>3004</v>
      </c>
      <c r="G122" s="73" t="s">
        <v>152</v>
      </c>
      <c r="H122" s="76" t="s">
        <v>3005</v>
      </c>
      <c r="I122" s="96" t="s">
        <v>529</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9"/>
        <v>4</v>
      </c>
      <c r="D123" s="73"/>
      <c r="E123" s="70"/>
      <c r="F123" s="70" t="s">
        <v>3006</v>
      </c>
      <c r="G123" s="73" t="s">
        <v>152</v>
      </c>
      <c r="H123" s="76" t="s">
        <v>3007</v>
      </c>
      <c r="I123" s="96" t="s">
        <v>529</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9"/>
        <v>4</v>
      </c>
      <c r="D124" s="73"/>
      <c r="E124" s="70"/>
      <c r="F124" s="70" t="s">
        <v>3008</v>
      </c>
      <c r="G124" s="73" t="s">
        <v>152</v>
      </c>
      <c r="H124" s="76" t="s">
        <v>3009</v>
      </c>
      <c r="I124" s="96" t="s">
        <v>529</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9"/>
        <v>4</v>
      </c>
      <c r="D125" s="73"/>
      <c r="E125" s="70"/>
      <c r="F125" s="70" t="s">
        <v>3010</v>
      </c>
      <c r="G125" s="73" t="s">
        <v>152</v>
      </c>
      <c r="H125" s="76" t="s">
        <v>3011</v>
      </c>
      <c r="I125" s="96" t="s">
        <v>529</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544</v>
      </c>
      <c r="G126" s="73"/>
      <c r="H126" s="253" t="s">
        <v>545</v>
      </c>
      <c r="I126" s="96"/>
      <c r="J126" s="96" t="s">
        <v>546</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547</v>
      </c>
      <c r="F127" s="70" t="s">
        <v>548</v>
      </c>
      <c r="G127" s="73"/>
      <c r="H127" s="76" t="s">
        <v>522</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20">INT($C$29)+2</f>
        <v>3</v>
      </c>
      <c r="D128" s="73"/>
      <c r="E128" s="70"/>
      <c r="F128" s="70" t="s">
        <v>549</v>
      </c>
      <c r="G128" s="73"/>
      <c r="H128" s="76" t="s">
        <v>550</v>
      </c>
      <c r="I128" s="96" t="s">
        <v>551</v>
      </c>
      <c r="J128" s="96"/>
      <c r="K128" s="97">
        <v>0.04</v>
      </c>
      <c r="L128" s="97">
        <v>0.05</v>
      </c>
      <c r="M128" s="97">
        <v>2.5000000000000001E-2</v>
      </c>
      <c r="N128" s="97">
        <v>2.5000000000000001E-2</v>
      </c>
      <c r="O128" s="97">
        <v>2.5000000000000001E-2</v>
      </c>
      <c r="P128" s="97">
        <v>2.5000000000000001E-2</v>
      </c>
      <c r="Q128" s="76"/>
      <c r="R128" s="76" t="s">
        <v>2337</v>
      </c>
      <c r="S128" s="76" t="s">
        <v>539</v>
      </c>
      <c r="T128" s="76"/>
      <c r="U128" s="260">
        <f t="shared" ref="U128:AB142" si="21">INDEX($K128:$Q128,1,U$43)</f>
        <v>0.04</v>
      </c>
      <c r="V128" s="260">
        <f t="shared" si="21"/>
        <v>0.04</v>
      </c>
      <c r="W128" s="260">
        <f t="shared" si="21"/>
        <v>0.04</v>
      </c>
      <c r="X128" s="260">
        <f t="shared" si="21"/>
        <v>0.05</v>
      </c>
      <c r="Y128" s="260">
        <f t="shared" si="21"/>
        <v>0.05</v>
      </c>
      <c r="Z128" s="260">
        <f t="shared" si="21"/>
        <v>0.05</v>
      </c>
      <c r="AA128" s="260">
        <f t="shared" si="21"/>
        <v>0.05</v>
      </c>
      <c r="AB128" s="260">
        <f t="shared" si="21"/>
        <v>0.05</v>
      </c>
      <c r="AC128" s="76"/>
      <c r="AD128" s="76"/>
      <c r="AE128" s="76"/>
      <c r="AF128" s="97">
        <v>1</v>
      </c>
      <c r="AG128" s="97">
        <v>1</v>
      </c>
      <c r="AH128" s="73"/>
      <c r="AI128" s="57"/>
      <c r="AJ128" s="45"/>
      <c r="AK128" s="45"/>
      <c r="AL128" s="45"/>
    </row>
    <row r="129" spans="1:38" outlineLevel="2" x14ac:dyDescent="0.35">
      <c r="A129" s="45"/>
      <c r="B129" s="54"/>
      <c r="C129" s="47">
        <f t="shared" si="20"/>
        <v>3</v>
      </c>
      <c r="D129" s="73"/>
      <c r="E129" s="70"/>
      <c r="F129" s="70" t="s">
        <v>552</v>
      </c>
      <c r="G129" s="73"/>
      <c r="H129" s="76" t="s">
        <v>553</v>
      </c>
      <c r="I129" s="96" t="s">
        <v>529</v>
      </c>
      <c r="J129" s="96"/>
      <c r="K129" s="97">
        <v>1.7</v>
      </c>
      <c r="L129" s="97">
        <v>1.7</v>
      </c>
      <c r="M129" s="97">
        <v>1.7</v>
      </c>
      <c r="N129" s="97">
        <v>1.7</v>
      </c>
      <c r="O129" s="97">
        <v>1.7</v>
      </c>
      <c r="P129" s="97">
        <v>1.7</v>
      </c>
      <c r="Q129" s="76"/>
      <c r="R129" s="76" t="s">
        <v>539</v>
      </c>
      <c r="S129" s="76" t="s">
        <v>539</v>
      </c>
      <c r="T129" s="76"/>
      <c r="U129" s="260">
        <f t="shared" si="21"/>
        <v>1.7</v>
      </c>
      <c r="V129" s="260">
        <f t="shared" si="21"/>
        <v>1.7</v>
      </c>
      <c r="W129" s="260">
        <f t="shared" si="21"/>
        <v>1.7</v>
      </c>
      <c r="X129" s="260">
        <f t="shared" si="21"/>
        <v>1.7</v>
      </c>
      <c r="Y129" s="260">
        <f t="shared" si="21"/>
        <v>1.7</v>
      </c>
      <c r="Z129" s="260">
        <f t="shared" si="21"/>
        <v>1.7</v>
      </c>
      <c r="AA129" s="260">
        <f t="shared" si="21"/>
        <v>1.7</v>
      </c>
      <c r="AB129" s="260">
        <f t="shared" si="21"/>
        <v>1.7</v>
      </c>
      <c r="AC129" s="76"/>
      <c r="AD129" s="76"/>
      <c r="AE129" s="76"/>
      <c r="AF129" s="97">
        <v>1</v>
      </c>
      <c r="AG129" s="97">
        <v>1</v>
      </c>
      <c r="AH129" s="73"/>
      <c r="AI129" s="57"/>
      <c r="AJ129" s="45"/>
      <c r="AK129" s="45"/>
      <c r="AL129" s="45"/>
    </row>
    <row r="130" spans="1:38" outlineLevel="2" x14ac:dyDescent="0.35">
      <c r="A130" s="45"/>
      <c r="B130" s="54"/>
      <c r="C130" s="47">
        <f t="shared" si="20"/>
        <v>3</v>
      </c>
      <c r="D130" s="73"/>
      <c r="E130" s="70"/>
      <c r="F130" s="70" t="s">
        <v>554</v>
      </c>
      <c r="G130" s="73"/>
      <c r="H130" s="76" t="s">
        <v>555</v>
      </c>
      <c r="I130" s="96" t="s">
        <v>556</v>
      </c>
      <c r="J130" s="96"/>
      <c r="K130" s="97">
        <v>0.5</v>
      </c>
      <c r="L130" s="97">
        <v>0.5</v>
      </c>
      <c r="M130" s="97">
        <v>0.22</v>
      </c>
      <c r="N130" s="97">
        <v>0.22</v>
      </c>
      <c r="O130" s="97">
        <v>0.22</v>
      </c>
      <c r="P130" s="97">
        <v>0.22</v>
      </c>
      <c r="Q130" s="76"/>
      <c r="R130" s="76" t="s">
        <v>539</v>
      </c>
      <c r="S130" s="76" t="s">
        <v>539</v>
      </c>
      <c r="T130" s="76"/>
      <c r="U130" s="260">
        <f t="shared" si="21"/>
        <v>0.5</v>
      </c>
      <c r="V130" s="260">
        <f t="shared" si="21"/>
        <v>0.5</v>
      </c>
      <c r="W130" s="260">
        <f t="shared" si="21"/>
        <v>0.5</v>
      </c>
      <c r="X130" s="260">
        <f t="shared" si="21"/>
        <v>0.5</v>
      </c>
      <c r="Y130" s="260">
        <f t="shared" si="21"/>
        <v>0.5</v>
      </c>
      <c r="Z130" s="260">
        <f t="shared" si="21"/>
        <v>0.5</v>
      </c>
      <c r="AA130" s="260">
        <f t="shared" si="21"/>
        <v>0.5</v>
      </c>
      <c r="AB130" s="260">
        <f t="shared" si="21"/>
        <v>0.5</v>
      </c>
      <c r="AC130" s="76"/>
      <c r="AD130" s="76"/>
      <c r="AE130" s="76"/>
      <c r="AF130" s="97">
        <v>1</v>
      </c>
      <c r="AG130" s="97">
        <v>1</v>
      </c>
      <c r="AH130" s="73"/>
      <c r="AI130" s="57"/>
      <c r="AJ130" s="45"/>
      <c r="AK130" s="45"/>
      <c r="AL130" s="45"/>
    </row>
    <row r="131" spans="1:38" outlineLevel="2" x14ac:dyDescent="0.35">
      <c r="A131" s="45"/>
      <c r="B131" s="54"/>
      <c r="C131" s="47">
        <f t="shared" si="20"/>
        <v>3</v>
      </c>
      <c r="D131" s="73"/>
      <c r="E131" s="70"/>
      <c r="F131" s="70" t="s">
        <v>557</v>
      </c>
      <c r="G131" s="73"/>
      <c r="H131" s="76" t="s">
        <v>555</v>
      </c>
      <c r="I131" s="96" t="s">
        <v>558</v>
      </c>
      <c r="J131" s="96"/>
      <c r="K131" s="97">
        <v>25</v>
      </c>
      <c r="L131" s="97">
        <v>25</v>
      </c>
      <c r="M131" s="97">
        <v>60</v>
      </c>
      <c r="N131" s="97">
        <v>60</v>
      </c>
      <c r="O131" s="97">
        <v>60</v>
      </c>
      <c r="P131" s="97">
        <v>60</v>
      </c>
      <c r="Q131" s="76"/>
      <c r="R131" s="76" t="s">
        <v>539</v>
      </c>
      <c r="S131" s="76" t="s">
        <v>539</v>
      </c>
      <c r="T131" s="76"/>
      <c r="U131" s="260">
        <f t="shared" si="21"/>
        <v>25</v>
      </c>
      <c r="V131" s="260">
        <f t="shared" si="21"/>
        <v>25</v>
      </c>
      <c r="W131" s="260">
        <f t="shared" si="21"/>
        <v>25</v>
      </c>
      <c r="X131" s="260">
        <f t="shared" si="21"/>
        <v>25</v>
      </c>
      <c r="Y131" s="260">
        <f t="shared" si="21"/>
        <v>25</v>
      </c>
      <c r="Z131" s="260">
        <f t="shared" si="21"/>
        <v>25</v>
      </c>
      <c r="AA131" s="260">
        <f t="shared" si="21"/>
        <v>25</v>
      </c>
      <c r="AB131" s="260">
        <f t="shared" si="21"/>
        <v>25</v>
      </c>
      <c r="AC131" s="76"/>
      <c r="AD131" s="76"/>
      <c r="AE131" s="76"/>
      <c r="AF131" s="97">
        <v>1</v>
      </c>
      <c r="AG131" s="97">
        <v>1</v>
      </c>
      <c r="AH131" s="73"/>
      <c r="AI131" s="57"/>
      <c r="AJ131" s="45"/>
      <c r="AK131" s="45"/>
      <c r="AL131" s="45"/>
    </row>
    <row r="132" spans="1:38" outlineLevel="2" x14ac:dyDescent="0.35">
      <c r="A132" s="45"/>
      <c r="B132" s="54"/>
      <c r="C132" s="47">
        <f t="shared" si="20"/>
        <v>3</v>
      </c>
      <c r="D132" s="73"/>
      <c r="E132" s="70"/>
      <c r="F132" s="70" t="s">
        <v>559</v>
      </c>
      <c r="G132" s="73"/>
      <c r="H132" s="76" t="s">
        <v>560</v>
      </c>
      <c r="I132" s="96" t="s">
        <v>529</v>
      </c>
      <c r="J132" s="96"/>
      <c r="K132" s="97">
        <v>0.01</v>
      </c>
      <c r="L132" s="97">
        <v>0.01</v>
      </c>
      <c r="M132" s="97">
        <v>0.02</v>
      </c>
      <c r="N132" s="97">
        <v>0.01</v>
      </c>
      <c r="O132" s="97">
        <v>0.02</v>
      </c>
      <c r="P132" s="97">
        <v>0.02</v>
      </c>
      <c r="Q132" s="76"/>
      <c r="R132" s="76" t="s">
        <v>561</v>
      </c>
      <c r="S132" s="76" t="s">
        <v>561</v>
      </c>
      <c r="T132" s="76"/>
      <c r="U132" s="260">
        <f t="shared" si="21"/>
        <v>0.01</v>
      </c>
      <c r="V132" s="260">
        <f t="shared" si="21"/>
        <v>0.01</v>
      </c>
      <c r="W132" s="260">
        <f t="shared" si="21"/>
        <v>0.01</v>
      </c>
      <c r="X132" s="260">
        <f t="shared" si="21"/>
        <v>0.01</v>
      </c>
      <c r="Y132" s="260">
        <f t="shared" si="21"/>
        <v>0.01</v>
      </c>
      <c r="Z132" s="260">
        <f t="shared" si="21"/>
        <v>0.01</v>
      </c>
      <c r="AA132" s="260">
        <f t="shared" si="21"/>
        <v>0.01</v>
      </c>
      <c r="AB132" s="260">
        <f t="shared" si="21"/>
        <v>0.01</v>
      </c>
      <c r="AC132" s="76"/>
      <c r="AD132" s="76"/>
      <c r="AE132" s="76"/>
      <c r="AF132" s="97">
        <v>1</v>
      </c>
      <c r="AG132" s="97">
        <v>1</v>
      </c>
      <c r="AH132" s="73"/>
      <c r="AI132" s="57"/>
      <c r="AJ132" s="45"/>
      <c r="AK132" s="45"/>
      <c r="AL132" s="45"/>
    </row>
    <row r="133" spans="1:38" outlineLevel="2" x14ac:dyDescent="0.35">
      <c r="A133" s="45"/>
      <c r="B133" s="54"/>
      <c r="C133" s="47">
        <f t="shared" si="20"/>
        <v>3</v>
      </c>
      <c r="D133" s="73"/>
      <c r="E133" s="70"/>
      <c r="F133" s="70" t="s">
        <v>562</v>
      </c>
      <c r="G133" s="73"/>
      <c r="H133" s="76" t="s">
        <v>563</v>
      </c>
      <c r="I133" s="96" t="s">
        <v>564</v>
      </c>
      <c r="J133" s="96"/>
      <c r="K133" s="97">
        <v>25</v>
      </c>
      <c r="L133" s="97">
        <v>25</v>
      </c>
      <c r="M133" s="97">
        <v>25</v>
      </c>
      <c r="N133" s="97">
        <v>25</v>
      </c>
      <c r="O133" s="97">
        <v>25</v>
      </c>
      <c r="P133" s="97">
        <v>25</v>
      </c>
      <c r="Q133" s="76"/>
      <c r="R133" s="76" t="s">
        <v>561</v>
      </c>
      <c r="S133" s="76" t="s">
        <v>561</v>
      </c>
      <c r="T133" s="76"/>
      <c r="U133" s="260">
        <f t="shared" si="21"/>
        <v>25</v>
      </c>
      <c r="V133" s="260">
        <f t="shared" si="21"/>
        <v>25</v>
      </c>
      <c r="W133" s="260">
        <f t="shared" si="21"/>
        <v>25</v>
      </c>
      <c r="X133" s="260">
        <f t="shared" si="21"/>
        <v>25</v>
      </c>
      <c r="Y133" s="260">
        <f t="shared" si="21"/>
        <v>25</v>
      </c>
      <c r="Z133" s="260">
        <f t="shared" si="21"/>
        <v>25</v>
      </c>
      <c r="AA133" s="260">
        <f t="shared" si="21"/>
        <v>25</v>
      </c>
      <c r="AB133" s="260">
        <f t="shared" si="21"/>
        <v>25</v>
      </c>
      <c r="AC133" s="76"/>
      <c r="AD133" s="76"/>
      <c r="AE133" s="76"/>
      <c r="AF133" s="97">
        <v>1</v>
      </c>
      <c r="AG133" s="97">
        <v>1</v>
      </c>
      <c r="AH133" s="73"/>
      <c r="AI133" s="57"/>
      <c r="AJ133" s="45"/>
      <c r="AK133" s="45"/>
      <c r="AL133" s="45"/>
    </row>
    <row r="134" spans="1:38" outlineLevel="2" x14ac:dyDescent="0.35">
      <c r="A134" s="45"/>
      <c r="B134" s="54"/>
      <c r="C134" s="47">
        <f t="shared" si="20"/>
        <v>3</v>
      </c>
      <c r="D134" s="73"/>
      <c r="E134" s="70"/>
      <c r="F134" s="70" t="s">
        <v>565</v>
      </c>
      <c r="G134" s="73"/>
      <c r="H134" s="76" t="s">
        <v>566</v>
      </c>
      <c r="I134" s="96" t="s">
        <v>564</v>
      </c>
      <c r="J134" s="96"/>
      <c r="K134" s="97">
        <v>22</v>
      </c>
      <c r="L134" s="97">
        <v>22</v>
      </c>
      <c r="M134" s="97">
        <v>22</v>
      </c>
      <c r="N134" s="97">
        <v>22</v>
      </c>
      <c r="O134" s="97">
        <v>22</v>
      </c>
      <c r="P134" s="97">
        <v>22</v>
      </c>
      <c r="Q134" s="76"/>
      <c r="R134" s="76" t="s">
        <v>561</v>
      </c>
      <c r="S134" s="76" t="s">
        <v>561</v>
      </c>
      <c r="T134" s="76"/>
      <c r="U134" s="260">
        <f t="shared" si="21"/>
        <v>22</v>
      </c>
      <c r="V134" s="260">
        <f t="shared" si="21"/>
        <v>22</v>
      </c>
      <c r="W134" s="260">
        <f t="shared" si="21"/>
        <v>22</v>
      </c>
      <c r="X134" s="260">
        <f t="shared" si="21"/>
        <v>22</v>
      </c>
      <c r="Y134" s="260">
        <f t="shared" si="21"/>
        <v>22</v>
      </c>
      <c r="Z134" s="260">
        <f t="shared" si="21"/>
        <v>22</v>
      </c>
      <c r="AA134" s="260">
        <f t="shared" si="21"/>
        <v>22</v>
      </c>
      <c r="AB134" s="260">
        <f t="shared" si="21"/>
        <v>22</v>
      </c>
      <c r="AC134" s="76"/>
      <c r="AD134" s="76"/>
      <c r="AE134" s="76"/>
      <c r="AF134" s="97">
        <v>1</v>
      </c>
      <c r="AG134" s="97">
        <v>1</v>
      </c>
      <c r="AH134" s="73"/>
      <c r="AI134" s="57"/>
      <c r="AJ134" s="45"/>
      <c r="AK134" s="45"/>
      <c r="AL134" s="45"/>
    </row>
    <row r="135" spans="1:38" outlineLevel="2" x14ac:dyDescent="0.35">
      <c r="A135" s="45"/>
      <c r="B135" s="54"/>
      <c r="C135" s="47">
        <f t="shared" si="20"/>
        <v>3</v>
      </c>
      <c r="D135" s="73"/>
      <c r="E135" s="70"/>
      <c r="F135" s="70" t="s">
        <v>567</v>
      </c>
      <c r="G135" s="73"/>
      <c r="H135" s="76" t="s">
        <v>568</v>
      </c>
      <c r="I135" s="96" t="s">
        <v>558</v>
      </c>
      <c r="J135" s="96"/>
      <c r="K135" s="97">
        <v>28</v>
      </c>
      <c r="L135" s="97">
        <v>28</v>
      </c>
      <c r="M135" s="97">
        <v>62</v>
      </c>
      <c r="N135" s="97">
        <v>62</v>
      </c>
      <c r="O135" s="97">
        <v>62</v>
      </c>
      <c r="P135" s="97">
        <v>81</v>
      </c>
      <c r="Q135" s="76"/>
      <c r="R135" s="76" t="s">
        <v>539</v>
      </c>
      <c r="S135" s="76" t="s">
        <v>539</v>
      </c>
      <c r="T135" s="76"/>
      <c r="U135" s="260">
        <f t="shared" si="21"/>
        <v>28</v>
      </c>
      <c r="V135" s="260">
        <f t="shared" si="21"/>
        <v>28</v>
      </c>
      <c r="W135" s="260">
        <f t="shared" si="21"/>
        <v>28</v>
      </c>
      <c r="X135" s="260">
        <f t="shared" si="21"/>
        <v>28</v>
      </c>
      <c r="Y135" s="260">
        <f t="shared" si="21"/>
        <v>28</v>
      </c>
      <c r="Z135" s="260">
        <f t="shared" si="21"/>
        <v>28</v>
      </c>
      <c r="AA135" s="260">
        <f t="shared" si="21"/>
        <v>28</v>
      </c>
      <c r="AB135" s="260">
        <f t="shared" si="21"/>
        <v>28</v>
      </c>
      <c r="AC135" s="76"/>
      <c r="AD135" s="76"/>
      <c r="AE135" s="76"/>
      <c r="AF135" s="97">
        <v>1</v>
      </c>
      <c r="AG135" s="97">
        <v>1</v>
      </c>
      <c r="AH135" s="73"/>
      <c r="AI135" s="57"/>
      <c r="AJ135" s="45"/>
      <c r="AK135" s="45"/>
      <c r="AL135" s="45"/>
    </row>
    <row r="136" spans="1:38" outlineLevel="2" x14ac:dyDescent="0.35">
      <c r="A136" s="45"/>
      <c r="B136" s="54"/>
      <c r="C136" s="47">
        <f t="shared" si="20"/>
        <v>3</v>
      </c>
      <c r="D136" s="73"/>
      <c r="E136" s="70"/>
      <c r="F136" s="70" t="s">
        <v>569</v>
      </c>
      <c r="G136" s="73"/>
      <c r="H136" s="76" t="s">
        <v>570</v>
      </c>
      <c r="I136" s="96" t="s">
        <v>529</v>
      </c>
      <c r="J136" s="96"/>
      <c r="K136" s="97">
        <v>1.4</v>
      </c>
      <c r="L136" s="97">
        <v>1.4</v>
      </c>
      <c r="M136" s="97">
        <v>1.7</v>
      </c>
      <c r="N136" s="97">
        <v>1.7</v>
      </c>
      <c r="O136" s="97">
        <v>1.7</v>
      </c>
      <c r="P136" s="97">
        <v>0.7</v>
      </c>
      <c r="Q136" s="76"/>
      <c r="R136" s="76" t="s">
        <v>539</v>
      </c>
      <c r="S136" s="76" t="s">
        <v>539</v>
      </c>
      <c r="T136" s="76"/>
      <c r="U136" s="260">
        <f t="shared" si="21"/>
        <v>1.4</v>
      </c>
      <c r="V136" s="260">
        <f t="shared" si="21"/>
        <v>1.4</v>
      </c>
      <c r="W136" s="260">
        <f t="shared" si="21"/>
        <v>1.4</v>
      </c>
      <c r="X136" s="260">
        <f t="shared" si="21"/>
        <v>1.4</v>
      </c>
      <c r="Y136" s="260">
        <f t="shared" si="21"/>
        <v>1.4</v>
      </c>
      <c r="Z136" s="260">
        <f t="shared" si="21"/>
        <v>1.4</v>
      </c>
      <c r="AA136" s="260">
        <f t="shared" si="21"/>
        <v>1.4</v>
      </c>
      <c r="AB136" s="260">
        <f t="shared" si="21"/>
        <v>1.4</v>
      </c>
      <c r="AC136" s="76"/>
      <c r="AD136" s="76"/>
      <c r="AE136" s="76"/>
      <c r="AF136" s="97">
        <v>1</v>
      </c>
      <c r="AG136" s="97">
        <v>1</v>
      </c>
      <c r="AH136" s="73"/>
      <c r="AI136" s="57"/>
      <c r="AJ136" s="45"/>
      <c r="AK136" s="45"/>
      <c r="AL136" s="45"/>
    </row>
    <row r="137" spans="1:38" outlineLevel="2" x14ac:dyDescent="0.35">
      <c r="A137" s="45"/>
      <c r="B137" s="54"/>
      <c r="C137" s="47">
        <f t="shared" si="20"/>
        <v>3</v>
      </c>
      <c r="D137" s="73"/>
      <c r="E137" s="70"/>
      <c r="F137" s="70" t="s">
        <v>571</v>
      </c>
      <c r="G137" s="73"/>
      <c r="H137" s="76" t="s">
        <v>572</v>
      </c>
      <c r="I137" s="96" t="s">
        <v>573</v>
      </c>
      <c r="J137" s="96"/>
      <c r="K137" s="76"/>
      <c r="L137" s="76"/>
      <c r="M137" s="97">
        <v>0.6</v>
      </c>
      <c r="N137" s="97">
        <v>0.6</v>
      </c>
      <c r="O137" s="97">
        <v>0.6</v>
      </c>
      <c r="P137" s="97">
        <v>0.6</v>
      </c>
      <c r="Q137" s="76"/>
      <c r="R137" s="76"/>
      <c r="S137" s="76"/>
      <c r="T137" s="76"/>
      <c r="U137" s="260">
        <f t="shared" si="21"/>
        <v>0</v>
      </c>
      <c r="V137" s="260">
        <f t="shared" si="21"/>
        <v>0</v>
      </c>
      <c r="W137" s="260">
        <f t="shared" si="21"/>
        <v>0</v>
      </c>
      <c r="X137" s="260">
        <f t="shared" si="21"/>
        <v>0</v>
      </c>
      <c r="Y137" s="260">
        <f t="shared" si="21"/>
        <v>0</v>
      </c>
      <c r="Z137" s="260">
        <f t="shared" si="21"/>
        <v>0</v>
      </c>
      <c r="AA137" s="260">
        <f t="shared" si="21"/>
        <v>0</v>
      </c>
      <c r="AB137" s="260">
        <f t="shared" si="21"/>
        <v>0</v>
      </c>
      <c r="AC137" s="76"/>
      <c r="AD137" s="76"/>
      <c r="AE137" s="76"/>
      <c r="AF137" s="97">
        <v>1</v>
      </c>
      <c r="AG137" s="97">
        <v>1</v>
      </c>
      <c r="AH137" s="73"/>
      <c r="AI137" s="57"/>
      <c r="AJ137" s="45"/>
      <c r="AK137" s="45"/>
      <c r="AL137" s="45"/>
    </row>
    <row r="138" spans="1:38" outlineLevel="2" x14ac:dyDescent="0.35">
      <c r="A138" s="45"/>
      <c r="B138" s="54"/>
      <c r="C138" s="47">
        <f t="shared" si="20"/>
        <v>3</v>
      </c>
      <c r="D138" s="73"/>
      <c r="E138" s="70"/>
      <c r="F138" s="70" t="s">
        <v>574</v>
      </c>
      <c r="G138" s="73"/>
      <c r="H138" s="76" t="s">
        <v>572</v>
      </c>
      <c r="I138" s="96" t="s">
        <v>529</v>
      </c>
      <c r="J138" s="96"/>
      <c r="K138" s="76"/>
      <c r="L138" s="76"/>
      <c r="M138" s="97">
        <v>0.05</v>
      </c>
      <c r="N138" s="97">
        <v>0.05</v>
      </c>
      <c r="O138" s="97">
        <v>0.05</v>
      </c>
      <c r="P138" s="97">
        <v>0.05</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outlineLevel="2" x14ac:dyDescent="0.35">
      <c r="A139" s="45"/>
      <c r="B139" s="54"/>
      <c r="C139" s="47">
        <f t="shared" si="20"/>
        <v>3</v>
      </c>
      <c r="D139" s="73"/>
      <c r="E139" s="70"/>
      <c r="F139" s="70" t="s">
        <v>575</v>
      </c>
      <c r="G139" s="73"/>
      <c r="H139" s="76" t="s">
        <v>576</v>
      </c>
      <c r="I139" s="96" t="s">
        <v>529</v>
      </c>
      <c r="J139" s="96"/>
      <c r="K139" s="97">
        <v>0.15</v>
      </c>
      <c r="L139" s="97">
        <v>0.15</v>
      </c>
      <c r="M139" s="97">
        <v>0.15</v>
      </c>
      <c r="N139" s="97">
        <v>0.15</v>
      </c>
      <c r="O139" s="97">
        <v>0.15</v>
      </c>
      <c r="P139" s="97">
        <v>0.15</v>
      </c>
      <c r="Q139" s="76"/>
      <c r="R139" s="76" t="s">
        <v>577</v>
      </c>
      <c r="S139" s="76" t="s">
        <v>577</v>
      </c>
      <c r="T139" s="76"/>
      <c r="U139" s="260">
        <f t="shared" si="21"/>
        <v>0.15</v>
      </c>
      <c r="V139" s="260">
        <f t="shared" si="21"/>
        <v>0.15</v>
      </c>
      <c r="W139" s="260">
        <f t="shared" si="21"/>
        <v>0.15</v>
      </c>
      <c r="X139" s="260">
        <f t="shared" si="21"/>
        <v>0.15</v>
      </c>
      <c r="Y139" s="260">
        <f t="shared" si="21"/>
        <v>0.15</v>
      </c>
      <c r="Z139" s="260">
        <f t="shared" si="21"/>
        <v>0.15</v>
      </c>
      <c r="AA139" s="260">
        <f t="shared" si="21"/>
        <v>0.15</v>
      </c>
      <c r="AB139" s="260">
        <f t="shared" si="21"/>
        <v>0.15</v>
      </c>
      <c r="AC139" s="76"/>
      <c r="AD139" s="76"/>
      <c r="AE139" s="76"/>
      <c r="AF139" s="97">
        <v>1</v>
      </c>
      <c r="AG139" s="97">
        <v>1</v>
      </c>
      <c r="AH139" s="73"/>
      <c r="AI139" s="57"/>
      <c r="AJ139" s="45"/>
      <c r="AK139" s="45"/>
      <c r="AL139" s="45"/>
    </row>
    <row r="140" spans="1:38" outlineLevel="2" x14ac:dyDescent="0.35">
      <c r="A140" s="45"/>
      <c r="B140" s="54"/>
      <c r="C140" s="47">
        <f t="shared" si="20"/>
        <v>3</v>
      </c>
      <c r="D140" s="73"/>
      <c r="E140" s="70"/>
      <c r="F140" s="70" t="s">
        <v>578</v>
      </c>
      <c r="G140" s="73"/>
      <c r="H140" s="76" t="s">
        <v>576</v>
      </c>
      <c r="I140" s="96" t="s">
        <v>556</v>
      </c>
      <c r="J140" s="96"/>
      <c r="K140" s="97">
        <v>0.02</v>
      </c>
      <c r="L140" s="97">
        <v>0.02</v>
      </c>
      <c r="M140" s="97">
        <v>5.0000000000000001E-3</v>
      </c>
      <c r="N140" s="97">
        <v>5.0000000000000001E-3</v>
      </c>
      <c r="O140" s="97">
        <v>5.0000000000000001E-3</v>
      </c>
      <c r="P140" s="97">
        <v>5.0000000000000001E-3</v>
      </c>
      <c r="Q140" s="76"/>
      <c r="R140" s="76" t="s">
        <v>577</v>
      </c>
      <c r="S140" s="76" t="s">
        <v>577</v>
      </c>
      <c r="T140" s="76"/>
      <c r="U140" s="260">
        <f t="shared" si="21"/>
        <v>0.02</v>
      </c>
      <c r="V140" s="260">
        <f t="shared" si="21"/>
        <v>0.02</v>
      </c>
      <c r="W140" s="260">
        <f t="shared" si="21"/>
        <v>0.02</v>
      </c>
      <c r="X140" s="260">
        <f t="shared" si="21"/>
        <v>0.02</v>
      </c>
      <c r="Y140" s="260">
        <f t="shared" si="21"/>
        <v>0.02</v>
      </c>
      <c r="Z140" s="260">
        <f t="shared" si="21"/>
        <v>0.02</v>
      </c>
      <c r="AA140" s="260">
        <f t="shared" si="21"/>
        <v>0.02</v>
      </c>
      <c r="AB140" s="260">
        <f t="shared" si="21"/>
        <v>0.02</v>
      </c>
      <c r="AC140" s="76"/>
      <c r="AD140" s="76"/>
      <c r="AE140" s="76"/>
      <c r="AF140" s="97">
        <v>1</v>
      </c>
      <c r="AG140" s="97">
        <v>1</v>
      </c>
      <c r="AH140" s="73"/>
      <c r="AI140" s="57"/>
      <c r="AJ140" s="45"/>
      <c r="AK140" s="45"/>
      <c r="AL140" s="45"/>
    </row>
    <row r="141" spans="1:38" outlineLevel="2" x14ac:dyDescent="0.35">
      <c r="A141" s="45"/>
      <c r="B141" s="54"/>
      <c r="C141" s="47">
        <f t="shared" si="20"/>
        <v>3</v>
      </c>
      <c r="D141" s="73"/>
      <c r="E141" s="70"/>
      <c r="F141" s="70" t="s">
        <v>579</v>
      </c>
      <c r="G141" s="73"/>
      <c r="H141" s="76" t="s">
        <v>576</v>
      </c>
      <c r="I141" s="96" t="s">
        <v>556</v>
      </c>
      <c r="J141" s="96"/>
      <c r="K141" s="97">
        <v>2E-3</v>
      </c>
      <c r="L141" s="97">
        <v>2E-3</v>
      </c>
      <c r="M141" s="97">
        <v>2E-3</v>
      </c>
      <c r="N141" s="97">
        <v>2E-3</v>
      </c>
      <c r="O141" s="97">
        <v>2E-3</v>
      </c>
      <c r="P141" s="97">
        <v>2E-3</v>
      </c>
      <c r="Q141" s="76"/>
      <c r="R141" s="76" t="s">
        <v>577</v>
      </c>
      <c r="S141" s="76" t="s">
        <v>577</v>
      </c>
      <c r="T141" s="76"/>
      <c r="U141" s="260">
        <f t="shared" si="21"/>
        <v>2E-3</v>
      </c>
      <c r="V141" s="260">
        <f t="shared" si="21"/>
        <v>2E-3</v>
      </c>
      <c r="W141" s="260">
        <f t="shared" si="21"/>
        <v>2E-3</v>
      </c>
      <c r="X141" s="260">
        <f t="shared" si="21"/>
        <v>2E-3</v>
      </c>
      <c r="Y141" s="260">
        <f t="shared" si="21"/>
        <v>2E-3</v>
      </c>
      <c r="Z141" s="260">
        <f t="shared" si="21"/>
        <v>2E-3</v>
      </c>
      <c r="AA141" s="260">
        <f t="shared" si="21"/>
        <v>2E-3</v>
      </c>
      <c r="AB141" s="260">
        <f t="shared" si="21"/>
        <v>2E-3</v>
      </c>
      <c r="AC141" s="76"/>
      <c r="AD141" s="76"/>
      <c r="AE141" s="76"/>
      <c r="AF141" s="97">
        <v>1</v>
      </c>
      <c r="AG141" s="97">
        <v>1</v>
      </c>
      <c r="AH141" s="73"/>
      <c r="AI141" s="57"/>
      <c r="AJ141" s="45"/>
      <c r="AK141" s="45"/>
      <c r="AL141" s="45"/>
    </row>
    <row r="142" spans="1:38" outlineLevel="2" collapsed="1" x14ac:dyDescent="0.35">
      <c r="A142" s="45"/>
      <c r="B142" s="54"/>
      <c r="C142" s="47">
        <f t="shared" si="20"/>
        <v>3</v>
      </c>
      <c r="D142" s="73"/>
      <c r="E142" s="70"/>
      <c r="F142" s="70" t="s">
        <v>580</v>
      </c>
      <c r="G142" s="73"/>
      <c r="H142" s="76" t="s">
        <v>581</v>
      </c>
      <c r="I142" s="96" t="s">
        <v>529</v>
      </c>
      <c r="J142" s="96"/>
      <c r="K142" s="97">
        <v>0.5</v>
      </c>
      <c r="L142" s="97">
        <v>0.5</v>
      </c>
      <c r="M142" s="97">
        <v>0.5</v>
      </c>
      <c r="N142" s="97">
        <v>0.5</v>
      </c>
      <c r="O142" s="97">
        <v>0.5</v>
      </c>
      <c r="P142" s="97">
        <v>0.5</v>
      </c>
      <c r="Q142" s="76"/>
      <c r="R142" s="76" t="s">
        <v>577</v>
      </c>
      <c r="S142" s="76" t="s">
        <v>577</v>
      </c>
      <c r="T142" s="76"/>
      <c r="U142" s="260">
        <f t="shared" si="21"/>
        <v>0.5</v>
      </c>
      <c r="V142" s="260">
        <f t="shared" si="21"/>
        <v>0.5</v>
      </c>
      <c r="W142" s="260">
        <f t="shared" si="21"/>
        <v>0.5</v>
      </c>
      <c r="X142" s="260">
        <f t="shared" si="21"/>
        <v>0.5</v>
      </c>
      <c r="Y142" s="260">
        <f t="shared" si="21"/>
        <v>0.5</v>
      </c>
      <c r="Z142" s="260">
        <f t="shared" si="21"/>
        <v>0.5</v>
      </c>
      <c r="AA142" s="260">
        <f t="shared" si="21"/>
        <v>0.5</v>
      </c>
      <c r="AB142" s="260">
        <f t="shared" si="21"/>
        <v>0.5</v>
      </c>
      <c r="AC142" s="76"/>
      <c r="AD142" s="76"/>
      <c r="AE142" s="76"/>
      <c r="AF142" s="97">
        <v>1</v>
      </c>
      <c r="AG142" s="97">
        <v>1</v>
      </c>
      <c r="AH142" s="73"/>
      <c r="AI142" s="57"/>
      <c r="AJ142" s="45"/>
      <c r="AK142" s="45"/>
      <c r="AL142" s="45"/>
    </row>
    <row r="143" spans="1:38" hidden="1" outlineLevel="3" x14ac:dyDescent="0.35">
      <c r="A143" s="45"/>
      <c r="B143" s="54"/>
      <c r="C143" s="47">
        <f t="shared" si="20"/>
        <v>3</v>
      </c>
      <c r="D143" s="73"/>
      <c r="E143" s="70"/>
      <c r="F143" s="70" t="s">
        <v>582</v>
      </c>
      <c r="G143" s="73"/>
      <c r="H143" s="76" t="s">
        <v>583</v>
      </c>
      <c r="I143" s="96" t="s">
        <v>529</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20"/>
        <v>3</v>
      </c>
      <c r="D144" s="73"/>
      <c r="E144" s="70"/>
      <c r="F144" s="70" t="s">
        <v>584</v>
      </c>
      <c r="G144" s="73"/>
      <c r="H144" s="76" t="s">
        <v>585</v>
      </c>
      <c r="I144" s="96" t="s">
        <v>529</v>
      </c>
      <c r="J144" s="96"/>
      <c r="K144" s="97">
        <v>0.01</v>
      </c>
      <c r="L144" s="97">
        <v>0.01</v>
      </c>
      <c r="M144" s="97">
        <v>0.01</v>
      </c>
      <c r="N144" s="97">
        <v>0.01</v>
      </c>
      <c r="O144" s="97">
        <v>0.01</v>
      </c>
      <c r="P144" s="97">
        <v>0.01</v>
      </c>
      <c r="Q144" s="76"/>
      <c r="R144" s="76" t="s">
        <v>586</v>
      </c>
      <c r="S144" s="76" t="s">
        <v>586</v>
      </c>
      <c r="T144" s="76"/>
      <c r="U144" s="260">
        <f t="shared" ref="U144:AB145" si="22">INDEX($K144:$Q144,1,U$43)</f>
        <v>0.01</v>
      </c>
      <c r="V144" s="260">
        <f t="shared" si="22"/>
        <v>0.01</v>
      </c>
      <c r="W144" s="260">
        <f t="shared" si="22"/>
        <v>0.01</v>
      </c>
      <c r="X144" s="260">
        <f t="shared" si="22"/>
        <v>0.01</v>
      </c>
      <c r="Y144" s="260">
        <f t="shared" si="22"/>
        <v>0.01</v>
      </c>
      <c r="Z144" s="260">
        <f t="shared" si="22"/>
        <v>0.01</v>
      </c>
      <c r="AA144" s="260">
        <f t="shared" si="22"/>
        <v>0.01</v>
      </c>
      <c r="AB144" s="260">
        <f t="shared" si="22"/>
        <v>0.01</v>
      </c>
      <c r="AC144" s="76"/>
      <c r="AD144" s="76"/>
      <c r="AE144" s="76"/>
      <c r="AF144" s="97">
        <v>1</v>
      </c>
      <c r="AG144" s="97">
        <v>1</v>
      </c>
      <c r="AH144" s="73"/>
      <c r="AI144" s="57"/>
      <c r="AJ144" s="45"/>
      <c r="AK144" s="45"/>
      <c r="AL144" s="45"/>
    </row>
    <row r="145" spans="1:38" outlineLevel="2" collapsed="1" x14ac:dyDescent="0.35">
      <c r="A145" s="45"/>
      <c r="B145" s="54"/>
      <c r="C145" s="47">
        <f t="shared" si="20"/>
        <v>3</v>
      </c>
      <c r="D145" s="73"/>
      <c r="E145" s="70"/>
      <c r="F145" s="70" t="s">
        <v>587</v>
      </c>
      <c r="G145" s="73"/>
      <c r="H145" s="76" t="s">
        <v>588</v>
      </c>
      <c r="I145" s="96" t="s">
        <v>529</v>
      </c>
      <c r="J145" s="96"/>
      <c r="K145" s="97">
        <v>20</v>
      </c>
      <c r="L145" s="97">
        <v>20</v>
      </c>
      <c r="M145" s="97">
        <v>20</v>
      </c>
      <c r="N145" s="97">
        <v>20</v>
      </c>
      <c r="O145" s="97">
        <v>20</v>
      </c>
      <c r="P145" s="97">
        <v>20</v>
      </c>
      <c r="Q145" s="76"/>
      <c r="R145" s="76" t="s">
        <v>586</v>
      </c>
      <c r="S145" s="76" t="s">
        <v>586</v>
      </c>
      <c r="T145" s="76"/>
      <c r="U145" s="260">
        <f t="shared" si="22"/>
        <v>20</v>
      </c>
      <c r="V145" s="260">
        <f t="shared" si="22"/>
        <v>20</v>
      </c>
      <c r="W145" s="260">
        <f t="shared" si="22"/>
        <v>20</v>
      </c>
      <c r="X145" s="260">
        <f t="shared" si="22"/>
        <v>20</v>
      </c>
      <c r="Y145" s="260">
        <f t="shared" si="22"/>
        <v>20</v>
      </c>
      <c r="Z145" s="260">
        <f t="shared" si="22"/>
        <v>20</v>
      </c>
      <c r="AA145" s="260">
        <f t="shared" si="22"/>
        <v>20</v>
      </c>
      <c r="AB145" s="260">
        <f t="shared" si="22"/>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589</v>
      </c>
      <c r="G146" s="73"/>
      <c r="H146" s="76" t="s">
        <v>590</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591</v>
      </c>
      <c r="G147" s="73"/>
      <c r="H147" s="76" t="s">
        <v>592</v>
      </c>
      <c r="I147" s="96" t="s">
        <v>529</v>
      </c>
      <c r="J147" s="96"/>
      <c r="K147" s="97">
        <v>1.5</v>
      </c>
      <c r="L147" s="97">
        <v>1.7</v>
      </c>
      <c r="M147" s="97">
        <v>1.5</v>
      </c>
      <c r="N147" s="97">
        <v>1.5</v>
      </c>
      <c r="O147" s="97">
        <v>1.5</v>
      </c>
      <c r="P147" s="97">
        <v>1.5</v>
      </c>
      <c r="Q147" s="76"/>
      <c r="R147" s="76" t="s">
        <v>2338</v>
      </c>
      <c r="S147" s="76" t="s">
        <v>577</v>
      </c>
      <c r="T147" s="76"/>
      <c r="U147" s="260">
        <f t="shared" ref="U147:AB148" si="23">INDEX($K147:$Q147,1,U$43)</f>
        <v>1.5</v>
      </c>
      <c r="V147" s="260">
        <f t="shared" si="23"/>
        <v>1.5</v>
      </c>
      <c r="W147" s="260">
        <f t="shared" si="23"/>
        <v>1.5</v>
      </c>
      <c r="X147" s="260">
        <f t="shared" si="23"/>
        <v>1.7</v>
      </c>
      <c r="Y147" s="260">
        <f t="shared" si="23"/>
        <v>1.7</v>
      </c>
      <c r="Z147" s="260">
        <f t="shared" si="23"/>
        <v>1.7</v>
      </c>
      <c r="AA147" s="260">
        <f t="shared" si="23"/>
        <v>1.7</v>
      </c>
      <c r="AB147" s="260">
        <f t="shared" si="23"/>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593</v>
      </c>
      <c r="G148" s="73"/>
      <c r="H148" s="76" t="s">
        <v>594</v>
      </c>
      <c r="I148" s="96" t="s">
        <v>529</v>
      </c>
      <c r="J148" s="96"/>
      <c r="K148" s="97">
        <v>3</v>
      </c>
      <c r="L148" s="97">
        <v>3</v>
      </c>
      <c r="M148" s="97">
        <v>3</v>
      </c>
      <c r="N148" s="97">
        <v>3</v>
      </c>
      <c r="O148" s="97">
        <v>3</v>
      </c>
      <c r="P148" s="97">
        <v>3</v>
      </c>
      <c r="Q148" s="76"/>
      <c r="R148" s="76"/>
      <c r="S148" s="76" t="s">
        <v>533</v>
      </c>
      <c r="T148" s="76"/>
      <c r="U148" s="260">
        <f t="shared" si="23"/>
        <v>3</v>
      </c>
      <c r="V148" s="260">
        <f t="shared" si="23"/>
        <v>3</v>
      </c>
      <c r="W148" s="260">
        <f t="shared" si="23"/>
        <v>3</v>
      </c>
      <c r="X148" s="260">
        <f t="shared" si="23"/>
        <v>3</v>
      </c>
      <c r="Y148" s="260">
        <f t="shared" si="23"/>
        <v>3</v>
      </c>
      <c r="Z148" s="260">
        <f t="shared" si="23"/>
        <v>3</v>
      </c>
      <c r="AA148" s="260">
        <f t="shared" si="23"/>
        <v>3</v>
      </c>
      <c r="AB148" s="260">
        <f t="shared" si="23"/>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595</v>
      </c>
      <c r="G149" s="73"/>
      <c r="H149" s="253" t="s">
        <v>596</v>
      </c>
      <c r="I149" s="96"/>
      <c r="J149" s="96" t="s">
        <v>546</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597</v>
      </c>
      <c r="F150" s="70" t="s">
        <v>598</v>
      </c>
      <c r="G150" s="73"/>
      <c r="H150" s="76" t="s">
        <v>522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4">INT($C$29)+2</f>
        <v>3</v>
      </c>
      <c r="D151" s="73"/>
      <c r="E151" s="70"/>
      <c r="F151" s="70" t="s">
        <v>599</v>
      </c>
      <c r="G151" s="73"/>
      <c r="H151" s="76" t="s">
        <v>600</v>
      </c>
      <c r="I151" s="96" t="s">
        <v>601</v>
      </c>
      <c r="J151" s="96"/>
      <c r="K151" s="97">
        <v>0.8</v>
      </c>
      <c r="L151" s="97">
        <v>0.8</v>
      </c>
      <c r="M151" s="97">
        <v>0.8</v>
      </c>
      <c r="N151" s="97">
        <v>0.8</v>
      </c>
      <c r="O151" s="97">
        <v>0.8</v>
      </c>
      <c r="P151" s="97">
        <v>0.8</v>
      </c>
      <c r="Q151" s="76"/>
      <c r="R151" s="76" t="s">
        <v>539</v>
      </c>
      <c r="S151" s="76" t="s">
        <v>539</v>
      </c>
      <c r="T151" s="76"/>
      <c r="U151" s="260">
        <f t="shared" ref="U151:AB164" si="25">INDEX($K151:$Q151,1,U$43)</f>
        <v>0.8</v>
      </c>
      <c r="V151" s="260">
        <f t="shared" si="25"/>
        <v>0.8</v>
      </c>
      <c r="W151" s="260">
        <f t="shared" si="25"/>
        <v>0.8</v>
      </c>
      <c r="X151" s="260">
        <f t="shared" si="25"/>
        <v>0.8</v>
      </c>
      <c r="Y151" s="260">
        <f t="shared" si="25"/>
        <v>0.8</v>
      </c>
      <c r="Z151" s="260">
        <f t="shared" si="25"/>
        <v>0.8</v>
      </c>
      <c r="AA151" s="260">
        <f t="shared" si="25"/>
        <v>0.8</v>
      </c>
      <c r="AB151" s="260">
        <f t="shared" si="25"/>
        <v>0.8</v>
      </c>
      <c r="AC151" s="76"/>
      <c r="AD151" s="76"/>
      <c r="AE151" s="76"/>
      <c r="AF151" s="97">
        <v>1</v>
      </c>
      <c r="AG151" s="97">
        <v>1</v>
      </c>
      <c r="AH151" s="73"/>
      <c r="AI151" s="57"/>
      <c r="AJ151" s="45"/>
      <c r="AK151" s="45"/>
      <c r="AL151" s="45"/>
    </row>
    <row r="152" spans="1:38" outlineLevel="2" x14ac:dyDescent="0.35">
      <c r="A152" s="45"/>
      <c r="B152" s="54"/>
      <c r="C152" s="47">
        <f t="shared" si="24"/>
        <v>3</v>
      </c>
      <c r="D152" s="73"/>
      <c r="E152" s="70"/>
      <c r="F152" s="70" t="s">
        <v>602</v>
      </c>
      <c r="G152" s="73"/>
      <c r="H152" s="76" t="s">
        <v>603</v>
      </c>
      <c r="I152" s="96" t="s">
        <v>529</v>
      </c>
      <c r="J152" s="96"/>
      <c r="K152" s="97">
        <v>0.17</v>
      </c>
      <c r="L152" s="97">
        <v>0.17</v>
      </c>
      <c r="M152" s="97">
        <v>0.17</v>
      </c>
      <c r="N152" s="97">
        <v>0.17</v>
      </c>
      <c r="O152" s="97">
        <v>0.17</v>
      </c>
      <c r="P152" s="97">
        <v>0.17</v>
      </c>
      <c r="Q152" s="76"/>
      <c r="R152" s="76" t="s">
        <v>539</v>
      </c>
      <c r="S152" s="76" t="s">
        <v>539</v>
      </c>
      <c r="T152" s="76"/>
      <c r="U152" s="260">
        <f t="shared" si="25"/>
        <v>0.17</v>
      </c>
      <c r="V152" s="260">
        <f t="shared" si="25"/>
        <v>0.17</v>
      </c>
      <c r="W152" s="260">
        <f t="shared" si="25"/>
        <v>0.17</v>
      </c>
      <c r="X152" s="260">
        <f t="shared" si="25"/>
        <v>0.17</v>
      </c>
      <c r="Y152" s="260">
        <f t="shared" si="25"/>
        <v>0.17</v>
      </c>
      <c r="Z152" s="260">
        <f t="shared" si="25"/>
        <v>0.17</v>
      </c>
      <c r="AA152" s="260">
        <f t="shared" si="25"/>
        <v>0.17</v>
      </c>
      <c r="AB152" s="260">
        <f t="shared" si="25"/>
        <v>0.17</v>
      </c>
      <c r="AC152" s="76"/>
      <c r="AD152" s="76"/>
      <c r="AE152" s="76"/>
      <c r="AF152" s="97">
        <v>1</v>
      </c>
      <c r="AG152" s="97">
        <v>1</v>
      </c>
      <c r="AH152" s="73"/>
      <c r="AI152" s="57"/>
      <c r="AJ152" s="45"/>
      <c r="AK152" s="45"/>
      <c r="AL152" s="45"/>
    </row>
    <row r="153" spans="1:38" outlineLevel="2" x14ac:dyDescent="0.35">
      <c r="A153" s="45"/>
      <c r="B153" s="54"/>
      <c r="C153" s="47">
        <f t="shared" si="24"/>
        <v>3</v>
      </c>
      <c r="D153" s="73"/>
      <c r="E153" s="70"/>
      <c r="F153" s="70" t="s">
        <v>604</v>
      </c>
      <c r="G153" s="73"/>
      <c r="H153" s="76" t="s">
        <v>605</v>
      </c>
      <c r="I153" s="96" t="s">
        <v>529</v>
      </c>
      <c r="J153" s="96"/>
      <c r="K153" s="97">
        <v>1.7</v>
      </c>
      <c r="L153" s="97">
        <v>1.7</v>
      </c>
      <c r="M153" s="97">
        <v>1.7</v>
      </c>
      <c r="N153" s="97">
        <v>1.7</v>
      </c>
      <c r="O153" s="97">
        <v>1.7</v>
      </c>
      <c r="P153" s="97">
        <v>1.7</v>
      </c>
      <c r="Q153" s="76"/>
      <c r="R153" s="76" t="s">
        <v>539</v>
      </c>
      <c r="S153" s="76" t="s">
        <v>539</v>
      </c>
      <c r="T153" s="76"/>
      <c r="U153" s="260">
        <f t="shared" si="25"/>
        <v>1.7</v>
      </c>
      <c r="V153" s="260">
        <f t="shared" si="25"/>
        <v>1.7</v>
      </c>
      <c r="W153" s="260">
        <f t="shared" si="25"/>
        <v>1.7</v>
      </c>
      <c r="X153" s="260">
        <f t="shared" si="25"/>
        <v>1.7</v>
      </c>
      <c r="Y153" s="260">
        <f t="shared" si="25"/>
        <v>1.7</v>
      </c>
      <c r="Z153" s="260">
        <f t="shared" si="25"/>
        <v>1.7</v>
      </c>
      <c r="AA153" s="260">
        <f t="shared" si="25"/>
        <v>1.7</v>
      </c>
      <c r="AB153" s="260">
        <f t="shared" si="25"/>
        <v>1.7</v>
      </c>
      <c r="AC153" s="76"/>
      <c r="AD153" s="76"/>
      <c r="AE153" s="76"/>
      <c r="AF153" s="97">
        <v>1</v>
      </c>
      <c r="AG153" s="97">
        <v>1</v>
      </c>
      <c r="AH153" s="73"/>
      <c r="AI153" s="57"/>
      <c r="AJ153" s="45"/>
      <c r="AK153" s="45"/>
      <c r="AL153" s="45"/>
    </row>
    <row r="154" spans="1:38" outlineLevel="2" x14ac:dyDescent="0.35">
      <c r="A154" s="45"/>
      <c r="B154" s="54"/>
      <c r="C154" s="47">
        <f t="shared" si="24"/>
        <v>3</v>
      </c>
      <c r="D154" s="73"/>
      <c r="E154" s="70"/>
      <c r="F154" s="70" t="s">
        <v>606</v>
      </c>
      <c r="G154" s="73"/>
      <c r="H154" s="76" t="s">
        <v>607</v>
      </c>
      <c r="I154" s="96" t="s">
        <v>573</v>
      </c>
      <c r="J154" s="96"/>
      <c r="K154" s="97">
        <v>1.1199999999999999E-3</v>
      </c>
      <c r="L154" s="97">
        <v>1.1199999999999999E-3</v>
      </c>
      <c r="M154" s="97">
        <v>7.7999999999999999E-4</v>
      </c>
      <c r="N154" s="97">
        <v>7.7999999999999999E-4</v>
      </c>
      <c r="O154" s="97">
        <v>7.7999999999999999E-4</v>
      </c>
      <c r="P154" s="97">
        <v>7.7999999999999999E-4</v>
      </c>
      <c r="Q154" s="76"/>
      <c r="R154" s="76" t="s">
        <v>539</v>
      </c>
      <c r="S154" s="76" t="s">
        <v>539</v>
      </c>
      <c r="T154" s="76"/>
      <c r="U154" s="260">
        <f t="shared" si="25"/>
        <v>1.1199999999999999E-3</v>
      </c>
      <c r="V154" s="260">
        <f t="shared" si="25"/>
        <v>1.1199999999999999E-3</v>
      </c>
      <c r="W154" s="260">
        <f t="shared" si="25"/>
        <v>1.1199999999999999E-3</v>
      </c>
      <c r="X154" s="260">
        <f t="shared" si="25"/>
        <v>1.1199999999999999E-3</v>
      </c>
      <c r="Y154" s="260">
        <f t="shared" si="25"/>
        <v>1.1199999999999999E-3</v>
      </c>
      <c r="Z154" s="260">
        <f t="shared" si="25"/>
        <v>1.1199999999999999E-3</v>
      </c>
      <c r="AA154" s="260">
        <f t="shared" si="25"/>
        <v>1.1199999999999999E-3</v>
      </c>
      <c r="AB154" s="260">
        <f t="shared" si="25"/>
        <v>1.1199999999999999E-3</v>
      </c>
      <c r="AC154" s="76"/>
      <c r="AD154" s="76"/>
      <c r="AE154" s="76"/>
      <c r="AF154" s="97">
        <v>1</v>
      </c>
      <c r="AG154" s="97">
        <v>1</v>
      </c>
      <c r="AH154" s="73"/>
      <c r="AI154" s="57"/>
      <c r="AJ154" s="45"/>
      <c r="AK154" s="45"/>
      <c r="AL154" s="45"/>
    </row>
    <row r="155" spans="1:38" outlineLevel="2" x14ac:dyDescent="0.35">
      <c r="A155" s="45"/>
      <c r="B155" s="54"/>
      <c r="C155" s="47">
        <f t="shared" si="24"/>
        <v>3</v>
      </c>
      <c r="D155" s="73"/>
      <c r="E155" s="70"/>
      <c r="F155" s="70" t="s">
        <v>608</v>
      </c>
      <c r="G155" s="73"/>
      <c r="H155" s="76" t="s">
        <v>609</v>
      </c>
      <c r="I155" s="96" t="s">
        <v>529</v>
      </c>
      <c r="J155" s="96"/>
      <c r="K155" s="97">
        <v>0.6</v>
      </c>
      <c r="L155" s="97">
        <v>0.6</v>
      </c>
      <c r="M155" s="97">
        <v>0.6</v>
      </c>
      <c r="N155" s="97">
        <v>0.6</v>
      </c>
      <c r="O155" s="97">
        <v>0.6</v>
      </c>
      <c r="P155" s="97">
        <v>0.6</v>
      </c>
      <c r="Q155" s="76"/>
      <c r="R155" s="76" t="s">
        <v>539</v>
      </c>
      <c r="S155" s="76" t="s">
        <v>539</v>
      </c>
      <c r="T155" s="76"/>
      <c r="U155" s="260">
        <f t="shared" si="25"/>
        <v>0.6</v>
      </c>
      <c r="V155" s="260">
        <f t="shared" si="25"/>
        <v>0.6</v>
      </c>
      <c r="W155" s="260">
        <f t="shared" si="25"/>
        <v>0.6</v>
      </c>
      <c r="X155" s="260">
        <f t="shared" si="25"/>
        <v>0.6</v>
      </c>
      <c r="Y155" s="260">
        <f t="shared" si="25"/>
        <v>0.6</v>
      </c>
      <c r="Z155" s="260">
        <f t="shared" si="25"/>
        <v>0.6</v>
      </c>
      <c r="AA155" s="260">
        <f t="shared" si="25"/>
        <v>0.6</v>
      </c>
      <c r="AB155" s="260">
        <f t="shared" si="25"/>
        <v>0.6</v>
      </c>
      <c r="AC155" s="76"/>
      <c r="AD155" s="76"/>
      <c r="AE155" s="76"/>
      <c r="AF155" s="97">
        <v>1</v>
      </c>
      <c r="AG155" s="97">
        <v>1</v>
      </c>
      <c r="AH155" s="73"/>
      <c r="AI155" s="57"/>
      <c r="AJ155" s="45"/>
      <c r="AK155" s="45"/>
      <c r="AL155" s="45"/>
    </row>
    <row r="156" spans="1:38" outlineLevel="2" x14ac:dyDescent="0.35">
      <c r="A156" s="45"/>
      <c r="B156" s="54"/>
      <c r="C156" s="47">
        <f t="shared" si="24"/>
        <v>3</v>
      </c>
      <c r="D156" s="73"/>
      <c r="E156" s="70"/>
      <c r="F156" s="70" t="s">
        <v>610</v>
      </c>
      <c r="G156" s="73"/>
      <c r="H156" s="76" t="s">
        <v>611</v>
      </c>
      <c r="I156" s="96" t="s">
        <v>573</v>
      </c>
      <c r="J156" s="96"/>
      <c r="K156" s="97">
        <v>1.1199999999999999E-3</v>
      </c>
      <c r="L156" s="97">
        <v>1.1199999999999999E-3</v>
      </c>
      <c r="M156" s="97">
        <v>7.3999999999999999E-4</v>
      </c>
      <c r="N156" s="97">
        <v>7.3999999999999999E-4</v>
      </c>
      <c r="O156" s="97">
        <v>7.3999999999999999E-4</v>
      </c>
      <c r="P156" s="97">
        <v>7.3999999999999999E-4</v>
      </c>
      <c r="Q156" s="76"/>
      <c r="R156" s="76" t="s">
        <v>539</v>
      </c>
      <c r="S156" s="76" t="s">
        <v>539</v>
      </c>
      <c r="T156" s="76"/>
      <c r="U156" s="260">
        <f t="shared" si="25"/>
        <v>1.1199999999999999E-3</v>
      </c>
      <c r="V156" s="260">
        <f t="shared" si="25"/>
        <v>1.1199999999999999E-3</v>
      </c>
      <c r="W156" s="260">
        <f t="shared" si="25"/>
        <v>1.1199999999999999E-3</v>
      </c>
      <c r="X156" s="260">
        <f t="shared" si="25"/>
        <v>1.1199999999999999E-3</v>
      </c>
      <c r="Y156" s="260">
        <f t="shared" si="25"/>
        <v>1.1199999999999999E-3</v>
      </c>
      <c r="Z156" s="260">
        <f t="shared" si="25"/>
        <v>1.1199999999999999E-3</v>
      </c>
      <c r="AA156" s="260">
        <f t="shared" si="25"/>
        <v>1.1199999999999999E-3</v>
      </c>
      <c r="AB156" s="260">
        <f t="shared" si="25"/>
        <v>1.1199999999999999E-3</v>
      </c>
      <c r="AC156" s="76"/>
      <c r="AD156" s="76"/>
      <c r="AE156" s="76"/>
      <c r="AF156" s="97">
        <v>1</v>
      </c>
      <c r="AG156" s="97">
        <v>1</v>
      </c>
      <c r="AH156" s="73"/>
      <c r="AI156" s="57"/>
      <c r="AJ156" s="45"/>
      <c r="AK156" s="45"/>
      <c r="AL156" s="45"/>
    </row>
    <row r="157" spans="1:38" outlineLevel="2" x14ac:dyDescent="0.35">
      <c r="A157" s="45"/>
      <c r="B157" s="54"/>
      <c r="C157" s="47">
        <f t="shared" si="24"/>
        <v>3</v>
      </c>
      <c r="D157" s="73"/>
      <c r="E157" s="70"/>
      <c r="F157" s="70" t="s">
        <v>612</v>
      </c>
      <c r="G157" s="73"/>
      <c r="H157" s="76" t="s">
        <v>613</v>
      </c>
      <c r="I157" s="96" t="s">
        <v>529</v>
      </c>
      <c r="J157" s="96"/>
      <c r="K157" s="97">
        <v>0</v>
      </c>
      <c r="L157" s="97">
        <v>0</v>
      </c>
      <c r="M157" s="97">
        <v>0.5</v>
      </c>
      <c r="N157" s="97">
        <v>0.5</v>
      </c>
      <c r="O157" s="97">
        <v>0.5</v>
      </c>
      <c r="P157" s="97">
        <v>0.5</v>
      </c>
      <c r="Q157" s="76"/>
      <c r="R157" s="76"/>
      <c r="S157" s="76" t="s">
        <v>614</v>
      </c>
      <c r="T157" s="76"/>
      <c r="U157" s="260">
        <f t="shared" si="25"/>
        <v>0</v>
      </c>
      <c r="V157" s="260">
        <f t="shared" si="25"/>
        <v>0</v>
      </c>
      <c r="W157" s="260">
        <f t="shared" si="25"/>
        <v>0</v>
      </c>
      <c r="X157" s="260">
        <f t="shared" si="25"/>
        <v>0</v>
      </c>
      <c r="Y157" s="260">
        <f t="shared" si="25"/>
        <v>0</v>
      </c>
      <c r="Z157" s="260">
        <f t="shared" si="25"/>
        <v>0</v>
      </c>
      <c r="AA157" s="260">
        <f t="shared" si="25"/>
        <v>0</v>
      </c>
      <c r="AB157" s="260">
        <f t="shared" si="25"/>
        <v>0</v>
      </c>
      <c r="AC157" s="76"/>
      <c r="AD157" s="76"/>
      <c r="AE157" s="76"/>
      <c r="AF157" s="97">
        <v>1</v>
      </c>
      <c r="AG157" s="97">
        <v>1</v>
      </c>
      <c r="AH157" s="73"/>
      <c r="AI157" s="57"/>
      <c r="AJ157" s="45"/>
      <c r="AK157" s="45"/>
      <c r="AL157" s="45"/>
    </row>
    <row r="158" spans="1:38" outlineLevel="2" x14ac:dyDescent="0.35">
      <c r="A158" s="45"/>
      <c r="B158" s="54"/>
      <c r="C158" s="47">
        <f t="shared" si="24"/>
        <v>3</v>
      </c>
      <c r="D158" s="73"/>
      <c r="E158" s="70"/>
      <c r="F158" s="70" t="s">
        <v>615</v>
      </c>
      <c r="G158" s="73"/>
      <c r="H158" s="76" t="s">
        <v>616</v>
      </c>
      <c r="I158" s="96" t="s">
        <v>558</v>
      </c>
      <c r="J158" s="96"/>
      <c r="K158" s="76"/>
      <c r="L158" s="76"/>
      <c r="M158" s="97">
        <v>64</v>
      </c>
      <c r="N158" s="97">
        <v>64</v>
      </c>
      <c r="O158" s="97">
        <v>64</v>
      </c>
      <c r="P158" s="97">
        <v>150</v>
      </c>
      <c r="Q158" s="76"/>
      <c r="R158" s="76"/>
      <c r="S158" s="76" t="s">
        <v>614</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outlineLevel="2" x14ac:dyDescent="0.35">
      <c r="A159" s="45"/>
      <c r="B159" s="54"/>
      <c r="C159" s="47">
        <f t="shared" si="24"/>
        <v>3</v>
      </c>
      <c r="D159" s="73"/>
      <c r="E159" s="70"/>
      <c r="F159" s="70" t="s">
        <v>617</v>
      </c>
      <c r="G159" s="73"/>
      <c r="H159" s="76" t="s">
        <v>618</v>
      </c>
      <c r="I159" s="96" t="s">
        <v>529</v>
      </c>
      <c r="J159" s="96"/>
      <c r="K159" s="76"/>
      <c r="L159" s="76"/>
      <c r="M159" s="97">
        <v>1.7</v>
      </c>
      <c r="N159" s="97">
        <v>1.7</v>
      </c>
      <c r="O159" s="97">
        <v>1.7</v>
      </c>
      <c r="P159" s="97">
        <v>1.7</v>
      </c>
      <c r="Q159" s="76"/>
      <c r="R159" s="76"/>
      <c r="S159" s="76" t="s">
        <v>614</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outlineLevel="2" x14ac:dyDescent="0.35">
      <c r="A160" s="45"/>
      <c r="B160" s="54"/>
      <c r="C160" s="47">
        <f t="shared" si="24"/>
        <v>3</v>
      </c>
      <c r="D160" s="73"/>
      <c r="E160" s="70"/>
      <c r="F160" s="70" t="s">
        <v>619</v>
      </c>
      <c r="G160" s="73"/>
      <c r="H160" s="76" t="s">
        <v>618</v>
      </c>
      <c r="I160" s="96" t="s">
        <v>529</v>
      </c>
      <c r="J160" s="96"/>
      <c r="K160" s="76"/>
      <c r="L160" s="76"/>
      <c r="M160" s="97">
        <v>0.1</v>
      </c>
      <c r="N160" s="97">
        <v>0.1</v>
      </c>
      <c r="O160" s="97">
        <v>0.1</v>
      </c>
      <c r="P160" s="97">
        <v>0.1</v>
      </c>
      <c r="Q160" s="76"/>
      <c r="R160" s="76"/>
      <c r="S160" s="76" t="s">
        <v>614</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outlineLevel="2" x14ac:dyDescent="0.35">
      <c r="A161" s="45"/>
      <c r="B161" s="54"/>
      <c r="C161" s="47">
        <f t="shared" si="24"/>
        <v>3</v>
      </c>
      <c r="D161" s="73"/>
      <c r="E161" s="70"/>
      <c r="F161" s="70" t="s">
        <v>620</v>
      </c>
      <c r="G161" s="73"/>
      <c r="H161" s="76" t="s">
        <v>621</v>
      </c>
      <c r="I161" s="96" t="s">
        <v>622</v>
      </c>
      <c r="J161" s="96"/>
      <c r="K161" s="97">
        <v>10.5</v>
      </c>
      <c r="L161" s="97">
        <v>10.5</v>
      </c>
      <c r="M161" s="97">
        <v>10.5</v>
      </c>
      <c r="N161" s="97">
        <v>10.5</v>
      </c>
      <c r="O161" s="97">
        <v>10.5</v>
      </c>
      <c r="P161" s="97">
        <v>10.5</v>
      </c>
      <c r="Q161" s="76"/>
      <c r="R161" s="76" t="s">
        <v>623</v>
      </c>
      <c r="S161" s="76" t="s">
        <v>614</v>
      </c>
      <c r="T161" s="76"/>
      <c r="U161" s="260">
        <f t="shared" si="25"/>
        <v>10.5</v>
      </c>
      <c r="V161" s="260">
        <f t="shared" si="25"/>
        <v>10.5</v>
      </c>
      <c r="W161" s="260">
        <f t="shared" si="25"/>
        <v>10.5</v>
      </c>
      <c r="X161" s="260">
        <f t="shared" si="25"/>
        <v>10.5</v>
      </c>
      <c r="Y161" s="260">
        <f t="shared" si="25"/>
        <v>10.5</v>
      </c>
      <c r="Z161" s="260">
        <f t="shared" si="25"/>
        <v>10.5</v>
      </c>
      <c r="AA161" s="260">
        <f t="shared" si="25"/>
        <v>10.5</v>
      </c>
      <c r="AB161" s="260">
        <f t="shared" si="25"/>
        <v>10.5</v>
      </c>
      <c r="AC161" s="76"/>
      <c r="AD161" s="76"/>
      <c r="AE161" s="76"/>
      <c r="AF161" s="97">
        <v>1</v>
      </c>
      <c r="AG161" s="97">
        <v>1</v>
      </c>
      <c r="AH161" s="73"/>
      <c r="AI161" s="57"/>
      <c r="AJ161" s="45"/>
      <c r="AK161" s="45"/>
      <c r="AL161" s="45"/>
    </row>
    <row r="162" spans="1:38" outlineLevel="2" x14ac:dyDescent="0.35">
      <c r="A162" s="45"/>
      <c r="B162" s="54"/>
      <c r="C162" s="47">
        <f t="shared" si="24"/>
        <v>3</v>
      </c>
      <c r="D162" s="73"/>
      <c r="E162" s="70"/>
      <c r="F162" s="70" t="s">
        <v>624</v>
      </c>
      <c r="G162" s="73"/>
      <c r="H162" s="76" t="s">
        <v>625</v>
      </c>
      <c r="I162" s="96" t="s">
        <v>529</v>
      </c>
      <c r="J162" s="96"/>
      <c r="K162" s="97">
        <v>1</v>
      </c>
      <c r="L162" s="97">
        <v>1</v>
      </c>
      <c r="M162" s="97">
        <v>1</v>
      </c>
      <c r="N162" s="97">
        <v>1</v>
      </c>
      <c r="O162" s="97">
        <v>1</v>
      </c>
      <c r="P162" s="97">
        <v>1</v>
      </c>
      <c r="Q162" s="76"/>
      <c r="R162" s="76" t="s">
        <v>614</v>
      </c>
      <c r="S162" s="76" t="s">
        <v>614</v>
      </c>
      <c r="T162" s="76"/>
      <c r="U162" s="260">
        <f t="shared" si="25"/>
        <v>1</v>
      </c>
      <c r="V162" s="260">
        <f t="shared" si="25"/>
        <v>1</v>
      </c>
      <c r="W162" s="260">
        <f t="shared" si="25"/>
        <v>1</v>
      </c>
      <c r="X162" s="260">
        <f t="shared" si="25"/>
        <v>1</v>
      </c>
      <c r="Y162" s="260">
        <f t="shared" si="25"/>
        <v>1</v>
      </c>
      <c r="Z162" s="260">
        <f t="shared" si="25"/>
        <v>1</v>
      </c>
      <c r="AA162" s="260">
        <f t="shared" si="25"/>
        <v>1</v>
      </c>
      <c r="AB162" s="260">
        <f t="shared" si="25"/>
        <v>1</v>
      </c>
      <c r="AC162" s="76"/>
      <c r="AD162" s="76"/>
      <c r="AE162" s="76"/>
      <c r="AF162" s="97">
        <v>1</v>
      </c>
      <c r="AG162" s="97">
        <v>1</v>
      </c>
      <c r="AH162" s="73"/>
      <c r="AI162" s="57"/>
      <c r="AJ162" s="45"/>
      <c r="AK162" s="45"/>
      <c r="AL162" s="45"/>
    </row>
    <row r="163" spans="1:38" outlineLevel="2" x14ac:dyDescent="0.35">
      <c r="A163" s="45"/>
      <c r="B163" s="54"/>
      <c r="C163" s="47">
        <f t="shared" si="24"/>
        <v>3</v>
      </c>
      <c r="D163" s="73"/>
      <c r="E163" s="70"/>
      <c r="F163" s="70" t="s">
        <v>626</v>
      </c>
      <c r="G163" s="73"/>
      <c r="H163" s="76" t="s">
        <v>627</v>
      </c>
      <c r="I163" s="96" t="s">
        <v>529</v>
      </c>
      <c r="J163" s="96"/>
      <c r="K163" s="97">
        <v>0.35</v>
      </c>
      <c r="L163" s="97">
        <v>0.35</v>
      </c>
      <c r="M163" s="97">
        <v>0.35</v>
      </c>
      <c r="N163" s="97">
        <v>0.35</v>
      </c>
      <c r="O163" s="97">
        <v>0.35</v>
      </c>
      <c r="P163" s="97">
        <v>0.35</v>
      </c>
      <c r="Q163" s="76"/>
      <c r="R163" s="76" t="s">
        <v>614</v>
      </c>
      <c r="S163" s="76" t="s">
        <v>614</v>
      </c>
      <c r="T163" s="76"/>
      <c r="U163" s="260">
        <f t="shared" si="25"/>
        <v>0.35</v>
      </c>
      <c r="V163" s="260">
        <f t="shared" si="25"/>
        <v>0.35</v>
      </c>
      <c r="W163" s="260">
        <f t="shared" si="25"/>
        <v>0.35</v>
      </c>
      <c r="X163" s="260">
        <f t="shared" si="25"/>
        <v>0.35</v>
      </c>
      <c r="Y163" s="260">
        <f t="shared" si="25"/>
        <v>0.35</v>
      </c>
      <c r="Z163" s="260">
        <f t="shared" si="25"/>
        <v>0.35</v>
      </c>
      <c r="AA163" s="260">
        <f t="shared" si="25"/>
        <v>0.35</v>
      </c>
      <c r="AB163" s="260">
        <f t="shared" si="25"/>
        <v>0.35</v>
      </c>
      <c r="AC163" s="76"/>
      <c r="AD163" s="76"/>
      <c r="AE163" s="76"/>
      <c r="AF163" s="97">
        <v>1</v>
      </c>
      <c r="AG163" s="97">
        <v>1</v>
      </c>
      <c r="AH163" s="73"/>
      <c r="AI163" s="57"/>
      <c r="AJ163" s="45"/>
      <c r="AK163" s="45"/>
      <c r="AL163" s="45"/>
    </row>
    <row r="164" spans="1:38" outlineLevel="2" collapsed="1" x14ac:dyDescent="0.35">
      <c r="A164" s="45"/>
      <c r="B164" s="54"/>
      <c r="C164" s="47">
        <f t="shared" si="24"/>
        <v>3</v>
      </c>
      <c r="D164" s="73"/>
      <c r="E164" s="70"/>
      <c r="F164" s="70" t="s">
        <v>628</v>
      </c>
      <c r="G164" s="73"/>
      <c r="H164" s="76" t="s">
        <v>629</v>
      </c>
      <c r="I164" s="96" t="s">
        <v>529</v>
      </c>
      <c r="J164" s="96"/>
      <c r="K164" s="97">
        <v>1</v>
      </c>
      <c r="L164" s="97">
        <v>1</v>
      </c>
      <c r="M164" s="97">
        <v>1</v>
      </c>
      <c r="N164" s="97">
        <v>1</v>
      </c>
      <c r="O164" s="97">
        <v>1</v>
      </c>
      <c r="P164" s="97">
        <v>1</v>
      </c>
      <c r="Q164" s="76"/>
      <c r="R164" s="76" t="s">
        <v>614</v>
      </c>
      <c r="S164" s="76" t="s">
        <v>614</v>
      </c>
      <c r="T164" s="76"/>
      <c r="U164" s="260">
        <f t="shared" si="25"/>
        <v>1</v>
      </c>
      <c r="V164" s="260">
        <f t="shared" si="25"/>
        <v>1</v>
      </c>
      <c r="W164" s="260">
        <f t="shared" si="25"/>
        <v>1</v>
      </c>
      <c r="X164" s="260">
        <f t="shared" si="25"/>
        <v>1</v>
      </c>
      <c r="Y164" s="260">
        <f t="shared" si="25"/>
        <v>1</v>
      </c>
      <c r="Z164" s="260">
        <f t="shared" si="25"/>
        <v>1</v>
      </c>
      <c r="AA164" s="260">
        <f t="shared" si="25"/>
        <v>1</v>
      </c>
      <c r="AB164" s="260">
        <f t="shared" si="25"/>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630</v>
      </c>
      <c r="G165" s="73"/>
      <c r="H165" s="76" t="s">
        <v>631</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632</v>
      </c>
      <c r="G166" s="73"/>
      <c r="H166" s="76" t="s">
        <v>631</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633</v>
      </c>
      <c r="G167" s="73"/>
      <c r="H167" s="76" t="s">
        <v>631</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634</v>
      </c>
      <c r="G168" s="73"/>
      <c r="H168" s="76" t="s">
        <v>631</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635</v>
      </c>
      <c r="G169" s="73"/>
      <c r="H169" s="76" t="s">
        <v>631</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636</v>
      </c>
      <c r="G170" s="73"/>
      <c r="H170" s="76" t="s">
        <v>637</v>
      </c>
      <c r="I170" s="96" t="s">
        <v>622</v>
      </c>
      <c r="J170" s="96"/>
      <c r="K170" s="97">
        <v>11.5</v>
      </c>
      <c r="L170" s="97">
        <v>11.5</v>
      </c>
      <c r="M170" s="97">
        <v>11.5</v>
      </c>
      <c r="N170" s="97">
        <v>11.5</v>
      </c>
      <c r="O170" s="97">
        <v>11.5</v>
      </c>
      <c r="P170" s="97">
        <v>11.5</v>
      </c>
      <c r="Q170" s="76"/>
      <c r="R170" s="76" t="s">
        <v>638</v>
      </c>
      <c r="S170" s="76"/>
      <c r="T170" s="76"/>
      <c r="U170" s="260">
        <f t="shared" ref="U170:AB172" si="26">INDEX($K170:$Q170,1,U$43)</f>
        <v>11.5</v>
      </c>
      <c r="V170" s="260">
        <f t="shared" si="26"/>
        <v>11.5</v>
      </c>
      <c r="W170" s="260">
        <f t="shared" si="26"/>
        <v>11.5</v>
      </c>
      <c r="X170" s="260">
        <f t="shared" si="26"/>
        <v>11.5</v>
      </c>
      <c r="Y170" s="260">
        <f t="shared" si="26"/>
        <v>11.5</v>
      </c>
      <c r="Z170" s="260">
        <f t="shared" si="26"/>
        <v>11.5</v>
      </c>
      <c r="AA170" s="260">
        <f t="shared" si="26"/>
        <v>11.5</v>
      </c>
      <c r="AB170" s="260">
        <f t="shared" si="26"/>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639</v>
      </c>
      <c r="G171" s="73"/>
      <c r="H171" s="76" t="s">
        <v>640</v>
      </c>
      <c r="I171" s="96" t="s">
        <v>622</v>
      </c>
      <c r="J171" s="96"/>
      <c r="K171" s="97">
        <v>0</v>
      </c>
      <c r="L171" s="97">
        <v>0</v>
      </c>
      <c r="M171" s="97">
        <v>0</v>
      </c>
      <c r="N171" s="97">
        <v>0</v>
      </c>
      <c r="O171" s="97">
        <v>0</v>
      </c>
      <c r="P171" s="97">
        <v>0</v>
      </c>
      <c r="Q171" s="76"/>
      <c r="R171" s="76" t="s">
        <v>641</v>
      </c>
      <c r="S171" s="76" t="s">
        <v>641</v>
      </c>
      <c r="T171" s="76"/>
      <c r="U171" s="260">
        <f t="shared" si="26"/>
        <v>0</v>
      </c>
      <c r="V171" s="260">
        <f t="shared" si="26"/>
        <v>0</v>
      </c>
      <c r="W171" s="260">
        <f t="shared" si="26"/>
        <v>0</v>
      </c>
      <c r="X171" s="260">
        <f t="shared" si="26"/>
        <v>0</v>
      </c>
      <c r="Y171" s="260">
        <f t="shared" si="26"/>
        <v>0</v>
      </c>
      <c r="Z171" s="260">
        <f t="shared" si="26"/>
        <v>0</v>
      </c>
      <c r="AA171" s="260">
        <f t="shared" si="26"/>
        <v>0</v>
      </c>
      <c r="AB171" s="260">
        <f t="shared" si="26"/>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642</v>
      </c>
      <c r="G172" s="73"/>
      <c r="H172" s="76" t="s">
        <v>643</v>
      </c>
      <c r="I172" s="96" t="s">
        <v>622</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644</v>
      </c>
      <c r="S172" s="76" t="s">
        <v>644</v>
      </c>
      <c r="T172" s="76"/>
      <c r="U172" s="260">
        <f t="shared" si="26"/>
        <v>0.21176470588235297</v>
      </c>
      <c r="V172" s="260">
        <f t="shared" si="26"/>
        <v>0.21176470588235297</v>
      </c>
      <c r="W172" s="260">
        <f t="shared" si="26"/>
        <v>0.21176470588235297</v>
      </c>
      <c r="X172" s="260">
        <f t="shared" si="26"/>
        <v>0.21176470588235297</v>
      </c>
      <c r="Y172" s="260">
        <f t="shared" si="26"/>
        <v>0.21176470588235297</v>
      </c>
      <c r="Z172" s="260">
        <f t="shared" si="26"/>
        <v>0.21176470588235297</v>
      </c>
      <c r="AA172" s="260">
        <f t="shared" si="26"/>
        <v>0.21176470588235297</v>
      </c>
      <c r="AB172" s="260">
        <f t="shared" si="26"/>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645</v>
      </c>
      <c r="G173" s="73"/>
      <c r="H173" s="253" t="s">
        <v>646</v>
      </c>
      <c r="I173" s="96"/>
      <c r="J173" s="96" t="s">
        <v>546</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647</v>
      </c>
      <c r="F174" s="70" t="s">
        <v>648</v>
      </c>
      <c r="G174" s="73"/>
      <c r="H174" s="76" t="s">
        <v>522</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8">INT($C$29)+2</f>
        <v>3</v>
      </c>
      <c r="D175" s="73"/>
      <c r="E175" s="70"/>
      <c r="F175" s="70" t="s">
        <v>649</v>
      </c>
      <c r="G175" s="73"/>
      <c r="H175" s="76" t="s">
        <v>650</v>
      </c>
      <c r="I175" s="96" t="s">
        <v>529</v>
      </c>
      <c r="J175" s="96"/>
      <c r="K175" s="97">
        <v>0.5</v>
      </c>
      <c r="L175" s="97">
        <v>0.5</v>
      </c>
      <c r="M175" s="97">
        <v>0.5</v>
      </c>
      <c r="N175" s="97">
        <v>0.5</v>
      </c>
      <c r="O175" s="97">
        <v>0.5</v>
      </c>
      <c r="P175" s="97">
        <v>0.5</v>
      </c>
      <c r="Q175" s="76"/>
      <c r="R175" s="76" t="s">
        <v>2895</v>
      </c>
      <c r="S175" s="76" t="s">
        <v>2895</v>
      </c>
      <c r="T175" s="76"/>
      <c r="U175" s="260">
        <f t="shared" ref="U175:AB202" si="29">INDEX($K175:$Q175,1,U$43)</f>
        <v>0.5</v>
      </c>
      <c r="V175" s="260">
        <f t="shared" si="29"/>
        <v>0.5</v>
      </c>
      <c r="W175" s="260">
        <f t="shared" si="29"/>
        <v>0.5</v>
      </c>
      <c r="X175" s="260">
        <f t="shared" si="29"/>
        <v>0.5</v>
      </c>
      <c r="Y175" s="260">
        <f t="shared" si="29"/>
        <v>0.5</v>
      </c>
      <c r="Z175" s="260">
        <f t="shared" si="29"/>
        <v>0.5</v>
      </c>
      <c r="AA175" s="260">
        <f t="shared" si="29"/>
        <v>0.5</v>
      </c>
      <c r="AB175" s="260">
        <f t="shared" si="29"/>
        <v>0.5</v>
      </c>
      <c r="AC175" s="76"/>
      <c r="AD175" s="76"/>
      <c r="AE175" s="76"/>
      <c r="AF175" s="97">
        <v>1</v>
      </c>
      <c r="AG175" s="97">
        <v>1</v>
      </c>
      <c r="AH175" s="73"/>
      <c r="AI175" s="57"/>
      <c r="AJ175" s="45"/>
      <c r="AK175" s="45"/>
      <c r="AL175" s="45"/>
    </row>
    <row r="176" spans="1:38" outlineLevel="2" x14ac:dyDescent="0.35">
      <c r="A176" s="45"/>
      <c r="B176" s="54"/>
      <c r="C176" s="47">
        <f t="shared" si="28"/>
        <v>3</v>
      </c>
      <c r="D176" s="73"/>
      <c r="E176" s="70"/>
      <c r="F176" s="70" t="s">
        <v>651</v>
      </c>
      <c r="G176" s="73"/>
      <c r="H176" s="76" t="s">
        <v>652</v>
      </c>
      <c r="I176" s="96" t="s">
        <v>653</v>
      </c>
      <c r="J176" s="96"/>
      <c r="K176" s="97">
        <v>0.02</v>
      </c>
      <c r="L176" s="97">
        <v>0.02</v>
      </c>
      <c r="M176" s="97">
        <v>0.02</v>
      </c>
      <c r="N176" s="97">
        <v>0.02</v>
      </c>
      <c r="O176" s="97">
        <v>0.02</v>
      </c>
      <c r="P176" s="97">
        <v>0.02</v>
      </c>
      <c r="Q176" s="76"/>
      <c r="R176" s="76" t="s">
        <v>2895</v>
      </c>
      <c r="S176" s="76" t="s">
        <v>2895</v>
      </c>
      <c r="T176" s="76"/>
      <c r="U176" s="260">
        <f t="shared" si="29"/>
        <v>0.02</v>
      </c>
      <c r="V176" s="260">
        <f t="shared" si="29"/>
        <v>0.02</v>
      </c>
      <c r="W176" s="260">
        <f t="shared" si="29"/>
        <v>0.02</v>
      </c>
      <c r="X176" s="260">
        <f t="shared" si="29"/>
        <v>0.02</v>
      </c>
      <c r="Y176" s="260">
        <f t="shared" si="29"/>
        <v>0.02</v>
      </c>
      <c r="Z176" s="260">
        <f t="shared" si="29"/>
        <v>0.02</v>
      </c>
      <c r="AA176" s="260">
        <f t="shared" si="29"/>
        <v>0.02</v>
      </c>
      <c r="AB176" s="260">
        <f t="shared" si="29"/>
        <v>0.02</v>
      </c>
      <c r="AC176" s="76"/>
      <c r="AD176" s="76"/>
      <c r="AE176" s="76"/>
      <c r="AF176" s="97">
        <v>1</v>
      </c>
      <c r="AG176" s="97">
        <v>1</v>
      </c>
      <c r="AH176" s="73"/>
      <c r="AI176" s="57"/>
      <c r="AJ176" s="45"/>
      <c r="AK176" s="45"/>
      <c r="AL176" s="45"/>
    </row>
    <row r="177" spans="1:38" outlineLevel="2" x14ac:dyDescent="0.35">
      <c r="A177" s="45"/>
      <c r="B177" s="54"/>
      <c r="C177" s="47">
        <f t="shared" si="28"/>
        <v>3</v>
      </c>
      <c r="D177" s="73"/>
      <c r="E177" s="70"/>
      <c r="F177" s="70" t="s">
        <v>655</v>
      </c>
      <c r="G177" s="73"/>
      <c r="H177" s="76" t="s">
        <v>2894</v>
      </c>
      <c r="I177" s="96" t="s">
        <v>529</v>
      </c>
      <c r="J177" s="96"/>
      <c r="K177" s="97">
        <v>0.85</v>
      </c>
      <c r="L177" s="97">
        <v>0.85</v>
      </c>
      <c r="M177" s="97">
        <v>0.85</v>
      </c>
      <c r="N177" s="97">
        <v>0.85</v>
      </c>
      <c r="O177" s="97">
        <v>0.85</v>
      </c>
      <c r="P177" s="97">
        <v>0.85</v>
      </c>
      <c r="Q177" s="76"/>
      <c r="R177" s="76" t="s">
        <v>2895</v>
      </c>
      <c r="S177" s="76" t="s">
        <v>2895</v>
      </c>
      <c r="T177" s="76"/>
      <c r="U177" s="260">
        <f t="shared" si="29"/>
        <v>0.85</v>
      </c>
      <c r="V177" s="260">
        <f t="shared" si="29"/>
        <v>0.85</v>
      </c>
      <c r="W177" s="260">
        <f t="shared" si="29"/>
        <v>0.85</v>
      </c>
      <c r="X177" s="260">
        <f t="shared" si="29"/>
        <v>0.85</v>
      </c>
      <c r="Y177" s="260">
        <f t="shared" si="29"/>
        <v>0.85</v>
      </c>
      <c r="Z177" s="260">
        <f t="shared" si="29"/>
        <v>0.85</v>
      </c>
      <c r="AA177" s="260">
        <f t="shared" si="29"/>
        <v>0.85</v>
      </c>
      <c r="AB177" s="260">
        <f t="shared" si="29"/>
        <v>0.85</v>
      </c>
      <c r="AC177" s="76"/>
      <c r="AD177" s="76"/>
      <c r="AE177" s="76"/>
      <c r="AF177" s="97">
        <v>1</v>
      </c>
      <c r="AG177" s="97">
        <v>1</v>
      </c>
      <c r="AH177" s="73"/>
      <c r="AI177" s="57"/>
      <c r="AJ177" s="45"/>
      <c r="AK177" s="45"/>
      <c r="AL177" s="45"/>
    </row>
    <row r="178" spans="1:38" outlineLevel="2" x14ac:dyDescent="0.35">
      <c r="A178" s="45"/>
      <c r="B178" s="54"/>
      <c r="C178" s="47">
        <f t="shared" si="28"/>
        <v>3</v>
      </c>
      <c r="D178" s="73"/>
      <c r="E178" s="70"/>
      <c r="F178" s="70" t="s">
        <v>656</v>
      </c>
      <c r="G178" s="73"/>
      <c r="H178" s="76" t="s">
        <v>657</v>
      </c>
      <c r="I178" s="96" t="s">
        <v>601</v>
      </c>
      <c r="J178" s="96"/>
      <c r="K178" s="97">
        <v>0.7</v>
      </c>
      <c r="L178" s="97">
        <v>0.7</v>
      </c>
      <c r="M178" s="97">
        <v>0.7</v>
      </c>
      <c r="N178" s="97">
        <v>0.7</v>
      </c>
      <c r="O178" s="97">
        <v>0.7</v>
      </c>
      <c r="P178" s="97">
        <v>0.7</v>
      </c>
      <c r="Q178" s="76"/>
      <c r="R178" s="76" t="s">
        <v>2897</v>
      </c>
      <c r="S178" s="76" t="s">
        <v>2897</v>
      </c>
      <c r="T178" s="76"/>
      <c r="U178" s="260">
        <f t="shared" si="29"/>
        <v>0.7</v>
      </c>
      <c r="V178" s="260">
        <f t="shared" si="29"/>
        <v>0.7</v>
      </c>
      <c r="W178" s="260">
        <f t="shared" si="29"/>
        <v>0.7</v>
      </c>
      <c r="X178" s="260">
        <f t="shared" si="29"/>
        <v>0.7</v>
      </c>
      <c r="Y178" s="260">
        <f t="shared" si="29"/>
        <v>0.7</v>
      </c>
      <c r="Z178" s="260">
        <f t="shared" si="29"/>
        <v>0.7</v>
      </c>
      <c r="AA178" s="260">
        <f t="shared" si="29"/>
        <v>0.7</v>
      </c>
      <c r="AB178" s="260">
        <f t="shared" si="29"/>
        <v>0.7</v>
      </c>
      <c r="AC178" s="76"/>
      <c r="AD178" s="76"/>
      <c r="AE178" s="76"/>
      <c r="AF178" s="97">
        <v>1</v>
      </c>
      <c r="AG178" s="97">
        <v>1</v>
      </c>
      <c r="AH178" s="73"/>
      <c r="AI178" s="57"/>
      <c r="AJ178" s="45"/>
      <c r="AK178" s="45"/>
      <c r="AL178" s="45"/>
    </row>
    <row r="179" spans="1:38" outlineLevel="2" x14ac:dyDescent="0.35">
      <c r="A179" s="45"/>
      <c r="B179" s="54"/>
      <c r="C179" s="47">
        <f t="shared" si="28"/>
        <v>3</v>
      </c>
      <c r="D179" s="73"/>
      <c r="E179" s="70"/>
      <c r="F179" s="70" t="s">
        <v>658</v>
      </c>
      <c r="G179" s="73"/>
      <c r="H179" s="76" t="s">
        <v>659</v>
      </c>
      <c r="I179" s="96" t="s">
        <v>529</v>
      </c>
      <c r="J179" s="96"/>
      <c r="K179" s="97">
        <v>0.4</v>
      </c>
      <c r="L179" s="97">
        <v>0.4</v>
      </c>
      <c r="M179" s="97">
        <v>0.4</v>
      </c>
      <c r="N179" s="97">
        <v>0.4</v>
      </c>
      <c r="O179" s="97">
        <v>0.4</v>
      </c>
      <c r="P179" s="97">
        <v>0.4</v>
      </c>
      <c r="Q179" s="76"/>
      <c r="R179" s="76" t="s">
        <v>2895</v>
      </c>
      <c r="S179" s="76" t="s">
        <v>2895</v>
      </c>
      <c r="T179" s="76"/>
      <c r="U179" s="260">
        <f t="shared" si="29"/>
        <v>0.4</v>
      </c>
      <c r="V179" s="260">
        <f t="shared" si="29"/>
        <v>0.4</v>
      </c>
      <c r="W179" s="260">
        <f t="shared" si="29"/>
        <v>0.4</v>
      </c>
      <c r="X179" s="260">
        <f t="shared" si="29"/>
        <v>0.4</v>
      </c>
      <c r="Y179" s="260">
        <f t="shared" si="29"/>
        <v>0.4</v>
      </c>
      <c r="Z179" s="260">
        <f t="shared" si="29"/>
        <v>0.4</v>
      </c>
      <c r="AA179" s="260">
        <f t="shared" si="29"/>
        <v>0.4</v>
      </c>
      <c r="AB179" s="260">
        <f t="shared" si="29"/>
        <v>0.4</v>
      </c>
      <c r="AC179" s="76"/>
      <c r="AD179" s="76"/>
      <c r="AE179" s="76"/>
      <c r="AF179" s="97">
        <v>1</v>
      </c>
      <c r="AG179" s="97">
        <v>1</v>
      </c>
      <c r="AH179" s="73"/>
      <c r="AI179" s="57"/>
      <c r="AJ179" s="45"/>
      <c r="AK179" s="45"/>
      <c r="AL179" s="45"/>
    </row>
    <row r="180" spans="1:38" outlineLevel="2" x14ac:dyDescent="0.35">
      <c r="A180" s="45"/>
      <c r="B180" s="54"/>
      <c r="C180" s="47">
        <f t="shared" si="28"/>
        <v>3</v>
      </c>
      <c r="D180" s="73"/>
      <c r="E180" s="70"/>
      <c r="F180" s="70" t="s">
        <v>660</v>
      </c>
      <c r="G180" s="73"/>
      <c r="H180" s="76" t="s">
        <v>661</v>
      </c>
      <c r="I180" s="96" t="s">
        <v>653</v>
      </c>
      <c r="J180" s="96"/>
      <c r="K180" s="97">
        <v>0.02</v>
      </c>
      <c r="L180" s="97">
        <v>0.02</v>
      </c>
      <c r="M180" s="97">
        <v>0.02</v>
      </c>
      <c r="N180" s="97">
        <v>0.02</v>
      </c>
      <c r="O180" s="97">
        <v>0.02</v>
      </c>
      <c r="P180" s="97">
        <v>0.02</v>
      </c>
      <c r="Q180" s="76"/>
      <c r="R180" s="76" t="s">
        <v>2895</v>
      </c>
      <c r="S180" s="76" t="s">
        <v>2895</v>
      </c>
      <c r="T180" s="76"/>
      <c r="U180" s="260">
        <f t="shared" si="29"/>
        <v>0.02</v>
      </c>
      <c r="V180" s="260">
        <f t="shared" si="29"/>
        <v>0.02</v>
      </c>
      <c r="W180" s="260">
        <f t="shared" si="29"/>
        <v>0.02</v>
      </c>
      <c r="X180" s="260">
        <f t="shared" si="29"/>
        <v>0.02</v>
      </c>
      <c r="Y180" s="260">
        <f t="shared" si="29"/>
        <v>0.02</v>
      </c>
      <c r="Z180" s="260">
        <f t="shared" si="29"/>
        <v>0.02</v>
      </c>
      <c r="AA180" s="260">
        <f t="shared" si="29"/>
        <v>0.02</v>
      </c>
      <c r="AB180" s="260">
        <f t="shared" si="29"/>
        <v>0.02</v>
      </c>
      <c r="AC180" s="76"/>
      <c r="AD180" s="76"/>
      <c r="AE180" s="76"/>
      <c r="AF180" s="97">
        <v>1</v>
      </c>
      <c r="AG180" s="97">
        <v>1</v>
      </c>
      <c r="AH180" s="73"/>
      <c r="AI180" s="57"/>
      <c r="AJ180" s="45"/>
      <c r="AK180" s="45"/>
      <c r="AL180" s="45"/>
    </row>
    <row r="181" spans="1:38" outlineLevel="2" x14ac:dyDescent="0.35">
      <c r="A181" s="45"/>
      <c r="B181" s="54"/>
      <c r="C181" s="47">
        <f t="shared" si="28"/>
        <v>3</v>
      </c>
      <c r="D181" s="73"/>
      <c r="E181" s="70"/>
      <c r="F181" s="70" t="s">
        <v>662</v>
      </c>
      <c r="G181" s="73"/>
      <c r="H181" s="76" t="s">
        <v>663</v>
      </c>
      <c r="I181" s="96" t="s">
        <v>601</v>
      </c>
      <c r="J181" s="96"/>
      <c r="K181" s="97">
        <v>0.6</v>
      </c>
      <c r="L181" s="97">
        <v>0.6</v>
      </c>
      <c r="M181" s="97">
        <v>0.6</v>
      </c>
      <c r="N181" s="97">
        <v>0.6</v>
      </c>
      <c r="O181" s="97">
        <v>0.6</v>
      </c>
      <c r="P181" s="97">
        <v>0.6</v>
      </c>
      <c r="Q181" s="76"/>
      <c r="R181" s="76" t="s">
        <v>2898</v>
      </c>
      <c r="S181" s="76" t="s">
        <v>2898</v>
      </c>
      <c r="T181" s="76"/>
      <c r="U181" s="260">
        <f t="shared" si="29"/>
        <v>0.6</v>
      </c>
      <c r="V181" s="260">
        <f t="shared" si="29"/>
        <v>0.6</v>
      </c>
      <c r="W181" s="260">
        <f t="shared" si="29"/>
        <v>0.6</v>
      </c>
      <c r="X181" s="260">
        <f t="shared" si="29"/>
        <v>0.6</v>
      </c>
      <c r="Y181" s="260">
        <f t="shared" si="29"/>
        <v>0.6</v>
      </c>
      <c r="Z181" s="260">
        <f t="shared" si="29"/>
        <v>0.6</v>
      </c>
      <c r="AA181" s="260">
        <f t="shared" si="29"/>
        <v>0.6</v>
      </c>
      <c r="AB181" s="260">
        <f t="shared" si="29"/>
        <v>0.6</v>
      </c>
      <c r="AC181" s="76"/>
      <c r="AD181" s="76"/>
      <c r="AE181" s="76"/>
      <c r="AF181" s="97">
        <v>1</v>
      </c>
      <c r="AG181" s="97">
        <v>1</v>
      </c>
      <c r="AH181" s="73"/>
      <c r="AI181" s="57"/>
      <c r="AJ181" s="45"/>
      <c r="AK181" s="45"/>
      <c r="AL181" s="45"/>
    </row>
    <row r="182" spans="1:38" outlineLevel="2" x14ac:dyDescent="0.35">
      <c r="A182" s="45"/>
      <c r="B182" s="54"/>
      <c r="C182" s="47">
        <f t="shared" si="28"/>
        <v>3</v>
      </c>
      <c r="D182" s="73"/>
      <c r="E182" s="70"/>
      <c r="F182" s="70" t="s">
        <v>664</v>
      </c>
      <c r="G182" s="73"/>
      <c r="H182" s="76" t="s">
        <v>665</v>
      </c>
      <c r="I182" s="96" t="s">
        <v>601</v>
      </c>
      <c r="J182" s="96"/>
      <c r="K182" s="97">
        <v>0.13300000000000001</v>
      </c>
      <c r="L182" s="97">
        <v>0.13300000000000001</v>
      </c>
      <c r="M182" s="97">
        <v>0.13300000000000001</v>
      </c>
      <c r="N182" s="97">
        <v>0.13300000000000001</v>
      </c>
      <c r="O182" s="97">
        <v>0.13300000000000001</v>
      </c>
      <c r="P182" s="97">
        <v>0.13300000000000001</v>
      </c>
      <c r="Q182" s="76"/>
      <c r="R182" s="76" t="s">
        <v>2895</v>
      </c>
      <c r="S182" s="76" t="s">
        <v>2895</v>
      </c>
      <c r="T182" s="76"/>
      <c r="U182" s="260">
        <f t="shared" si="29"/>
        <v>0.13300000000000001</v>
      </c>
      <c r="V182" s="260">
        <f t="shared" si="29"/>
        <v>0.13300000000000001</v>
      </c>
      <c r="W182" s="260">
        <f t="shared" si="29"/>
        <v>0.13300000000000001</v>
      </c>
      <c r="X182" s="260">
        <f t="shared" si="29"/>
        <v>0.13300000000000001</v>
      </c>
      <c r="Y182" s="260">
        <f t="shared" si="29"/>
        <v>0.13300000000000001</v>
      </c>
      <c r="Z182" s="260">
        <f t="shared" si="29"/>
        <v>0.13300000000000001</v>
      </c>
      <c r="AA182" s="260">
        <f t="shared" si="29"/>
        <v>0.13300000000000001</v>
      </c>
      <c r="AB182" s="260">
        <f t="shared" si="29"/>
        <v>0.13300000000000001</v>
      </c>
      <c r="AC182" s="76"/>
      <c r="AD182" s="76"/>
      <c r="AE182" s="76"/>
      <c r="AF182" s="97">
        <v>1</v>
      </c>
      <c r="AG182" s="97">
        <v>1</v>
      </c>
      <c r="AH182" s="73"/>
      <c r="AI182" s="57"/>
      <c r="AJ182" s="45"/>
      <c r="AK182" s="45"/>
      <c r="AL182" s="45"/>
    </row>
    <row r="183" spans="1:38" outlineLevel="2" x14ac:dyDescent="0.35">
      <c r="A183" s="45"/>
      <c r="B183" s="54"/>
      <c r="C183" s="47">
        <f t="shared" si="28"/>
        <v>3</v>
      </c>
      <c r="D183" s="73"/>
      <c r="E183" s="70"/>
      <c r="F183" s="70" t="s">
        <v>666</v>
      </c>
      <c r="G183" s="73"/>
      <c r="H183" s="76" t="s">
        <v>667</v>
      </c>
      <c r="I183" s="96" t="s">
        <v>529</v>
      </c>
      <c r="J183" s="96"/>
      <c r="K183" s="97">
        <v>0.95</v>
      </c>
      <c r="L183" s="97">
        <v>0.95</v>
      </c>
      <c r="M183" s="97">
        <v>0.95</v>
      </c>
      <c r="N183" s="97">
        <v>0.95</v>
      </c>
      <c r="O183" s="97">
        <v>0.95</v>
      </c>
      <c r="P183" s="97">
        <v>0.95</v>
      </c>
      <c r="Q183" s="76"/>
      <c r="R183" s="76" t="s">
        <v>2895</v>
      </c>
      <c r="S183" s="76" t="s">
        <v>2895</v>
      </c>
      <c r="T183" s="76"/>
      <c r="U183" s="260">
        <f t="shared" si="29"/>
        <v>0.95</v>
      </c>
      <c r="V183" s="260">
        <f t="shared" si="29"/>
        <v>0.95</v>
      </c>
      <c r="W183" s="260">
        <f t="shared" si="29"/>
        <v>0.95</v>
      </c>
      <c r="X183" s="260">
        <f t="shared" si="29"/>
        <v>0.95</v>
      </c>
      <c r="Y183" s="260">
        <f t="shared" si="29"/>
        <v>0.95</v>
      </c>
      <c r="Z183" s="260">
        <f t="shared" si="29"/>
        <v>0.95</v>
      </c>
      <c r="AA183" s="260">
        <f t="shared" si="29"/>
        <v>0.95</v>
      </c>
      <c r="AB183" s="260">
        <f t="shared" si="29"/>
        <v>0.95</v>
      </c>
      <c r="AC183" s="76"/>
      <c r="AD183" s="76"/>
      <c r="AE183" s="76"/>
      <c r="AF183" s="97">
        <v>1</v>
      </c>
      <c r="AG183" s="97">
        <v>1</v>
      </c>
      <c r="AH183" s="73"/>
      <c r="AI183" s="57"/>
      <c r="AJ183" s="45"/>
      <c r="AK183" s="45"/>
      <c r="AL183" s="45"/>
    </row>
    <row r="184" spans="1:38" outlineLevel="2" x14ac:dyDescent="0.35">
      <c r="A184" s="45"/>
      <c r="B184" s="54"/>
      <c r="C184" s="47">
        <f t="shared" si="28"/>
        <v>3</v>
      </c>
      <c r="D184" s="73"/>
      <c r="E184" s="70"/>
      <c r="F184" s="70" t="s">
        <v>668</v>
      </c>
      <c r="G184" s="73"/>
      <c r="H184" s="76" t="s">
        <v>669</v>
      </c>
      <c r="I184" s="96" t="s">
        <v>601</v>
      </c>
      <c r="J184" s="96"/>
      <c r="K184" s="97">
        <v>0.84</v>
      </c>
      <c r="L184" s="97">
        <v>0.84</v>
      </c>
      <c r="M184" s="97">
        <v>0.84</v>
      </c>
      <c r="N184" s="97">
        <v>0.84</v>
      </c>
      <c r="O184" s="97">
        <v>0.84</v>
      </c>
      <c r="P184" s="97">
        <v>0.84</v>
      </c>
      <c r="Q184" s="76"/>
      <c r="R184" s="76" t="s">
        <v>2895</v>
      </c>
      <c r="S184" s="76" t="s">
        <v>2895</v>
      </c>
      <c r="T184" s="76"/>
      <c r="U184" s="260">
        <f t="shared" si="29"/>
        <v>0.84</v>
      </c>
      <c r="V184" s="260">
        <f t="shared" si="29"/>
        <v>0.84</v>
      </c>
      <c r="W184" s="260">
        <f t="shared" si="29"/>
        <v>0.84</v>
      </c>
      <c r="X184" s="260">
        <f t="shared" si="29"/>
        <v>0.84</v>
      </c>
      <c r="Y184" s="260">
        <f t="shared" si="29"/>
        <v>0.84</v>
      </c>
      <c r="Z184" s="260">
        <f t="shared" si="29"/>
        <v>0.84</v>
      </c>
      <c r="AA184" s="260">
        <f t="shared" si="29"/>
        <v>0.84</v>
      </c>
      <c r="AB184" s="260">
        <f t="shared" si="29"/>
        <v>0.84</v>
      </c>
      <c r="AC184" s="76"/>
      <c r="AD184" s="76"/>
      <c r="AE184" s="76"/>
      <c r="AF184" s="97">
        <v>1</v>
      </c>
      <c r="AG184" s="97">
        <v>1</v>
      </c>
      <c r="AH184" s="73"/>
      <c r="AI184" s="57"/>
      <c r="AJ184" s="45"/>
      <c r="AK184" s="45"/>
      <c r="AL184" s="45"/>
    </row>
    <row r="185" spans="1:38" outlineLevel="2" x14ac:dyDescent="0.35">
      <c r="A185" s="45"/>
      <c r="B185" s="54"/>
      <c r="C185" s="47">
        <f t="shared" si="28"/>
        <v>3</v>
      </c>
      <c r="D185" s="73"/>
      <c r="E185" s="70"/>
      <c r="F185" s="70" t="s">
        <v>670</v>
      </c>
      <c r="G185" s="73"/>
      <c r="H185" s="76" t="s">
        <v>671</v>
      </c>
      <c r="I185" s="96" t="s">
        <v>601</v>
      </c>
      <c r="J185" s="96"/>
      <c r="K185" s="97">
        <v>0.8</v>
      </c>
      <c r="L185" s="97">
        <v>0.8</v>
      </c>
      <c r="M185" s="97">
        <v>0.8</v>
      </c>
      <c r="N185" s="97">
        <v>0.8</v>
      </c>
      <c r="O185" s="97">
        <v>0.8</v>
      </c>
      <c r="P185" s="97">
        <v>0.8</v>
      </c>
      <c r="Q185" s="76"/>
      <c r="R185" s="76" t="s">
        <v>2895</v>
      </c>
      <c r="S185" s="76" t="s">
        <v>2895</v>
      </c>
      <c r="T185" s="76"/>
      <c r="U185" s="260">
        <f t="shared" si="29"/>
        <v>0.8</v>
      </c>
      <c r="V185" s="260">
        <f t="shared" si="29"/>
        <v>0.8</v>
      </c>
      <c r="W185" s="260">
        <f t="shared" si="29"/>
        <v>0.8</v>
      </c>
      <c r="X185" s="260">
        <f t="shared" si="29"/>
        <v>0.8</v>
      </c>
      <c r="Y185" s="260">
        <f t="shared" si="29"/>
        <v>0.8</v>
      </c>
      <c r="Z185" s="260">
        <f t="shared" si="29"/>
        <v>0.8</v>
      </c>
      <c r="AA185" s="260">
        <f t="shared" si="29"/>
        <v>0.8</v>
      </c>
      <c r="AB185" s="260">
        <f t="shared" si="29"/>
        <v>0.8</v>
      </c>
      <c r="AC185" s="76"/>
      <c r="AD185" s="76"/>
      <c r="AE185" s="76"/>
      <c r="AF185" s="97">
        <v>1</v>
      </c>
      <c r="AG185" s="97">
        <v>1</v>
      </c>
      <c r="AH185" s="73"/>
      <c r="AI185" s="57"/>
      <c r="AJ185" s="45"/>
      <c r="AK185" s="45"/>
      <c r="AL185" s="45"/>
    </row>
    <row r="186" spans="1:38" outlineLevel="2" x14ac:dyDescent="0.35">
      <c r="A186" s="45"/>
      <c r="B186" s="54"/>
      <c r="C186" s="47">
        <f t="shared" si="28"/>
        <v>3</v>
      </c>
      <c r="D186" s="73"/>
      <c r="E186" s="70"/>
      <c r="F186" s="70" t="s">
        <v>672</v>
      </c>
      <c r="G186" s="73"/>
      <c r="H186" s="76" t="s">
        <v>2896</v>
      </c>
      <c r="I186" s="96" t="s">
        <v>529</v>
      </c>
      <c r="J186" s="96"/>
      <c r="K186" s="97">
        <v>0.7</v>
      </c>
      <c r="L186" s="97">
        <v>0.7</v>
      </c>
      <c r="M186" s="97">
        <v>0.7</v>
      </c>
      <c r="N186" s="97">
        <v>0.7</v>
      </c>
      <c r="O186" s="97">
        <v>0.7</v>
      </c>
      <c r="P186" s="97">
        <v>0.7</v>
      </c>
      <c r="Q186" s="76"/>
      <c r="R186" s="76" t="s">
        <v>2895</v>
      </c>
      <c r="S186" s="76" t="s">
        <v>2895</v>
      </c>
      <c r="T186" s="76"/>
      <c r="U186" s="260">
        <f t="shared" si="29"/>
        <v>0.7</v>
      </c>
      <c r="V186" s="260">
        <f t="shared" si="29"/>
        <v>0.7</v>
      </c>
      <c r="W186" s="260">
        <f t="shared" si="29"/>
        <v>0.7</v>
      </c>
      <c r="X186" s="260">
        <f t="shared" si="29"/>
        <v>0.7</v>
      </c>
      <c r="Y186" s="260">
        <f t="shared" si="29"/>
        <v>0.7</v>
      </c>
      <c r="Z186" s="260">
        <f t="shared" si="29"/>
        <v>0.7</v>
      </c>
      <c r="AA186" s="260">
        <f t="shared" si="29"/>
        <v>0.7</v>
      </c>
      <c r="AB186" s="260">
        <f t="shared" si="29"/>
        <v>0.7</v>
      </c>
      <c r="AC186" s="76"/>
      <c r="AD186" s="76"/>
      <c r="AE186" s="76"/>
      <c r="AF186" s="97">
        <v>1</v>
      </c>
      <c r="AG186" s="97">
        <v>1</v>
      </c>
      <c r="AH186" s="73"/>
      <c r="AI186" s="57"/>
      <c r="AJ186" s="45"/>
      <c r="AK186" s="45"/>
      <c r="AL186" s="45"/>
    </row>
    <row r="187" spans="1:38" outlineLevel="2" x14ac:dyDescent="0.35">
      <c r="A187" s="45"/>
      <c r="B187" s="54"/>
      <c r="C187" s="47">
        <f t="shared" si="28"/>
        <v>3</v>
      </c>
      <c r="D187" s="73"/>
      <c r="E187" s="70"/>
      <c r="F187" s="70" t="s">
        <v>673</v>
      </c>
      <c r="G187" s="73"/>
      <c r="H187" s="76" t="s">
        <v>674</v>
      </c>
      <c r="I187" s="96" t="s">
        <v>653</v>
      </c>
      <c r="J187" s="96"/>
      <c r="K187" s="97">
        <v>3.5000000000000003E-2</v>
      </c>
      <c r="L187" s="97">
        <v>3.5000000000000003E-2</v>
      </c>
      <c r="M187" s="97">
        <v>3.5000000000000003E-2</v>
      </c>
      <c r="N187" s="97">
        <v>3.5000000000000003E-2</v>
      </c>
      <c r="O187" s="97">
        <v>3.5000000000000003E-2</v>
      </c>
      <c r="P187" s="97">
        <v>3.5000000000000003E-2</v>
      </c>
      <c r="Q187" s="76"/>
      <c r="R187" s="76" t="s">
        <v>2895</v>
      </c>
      <c r="S187" s="76" t="s">
        <v>2895</v>
      </c>
      <c r="T187" s="76"/>
      <c r="U187" s="260">
        <f t="shared" si="29"/>
        <v>3.5000000000000003E-2</v>
      </c>
      <c r="V187" s="260">
        <f t="shared" si="29"/>
        <v>3.5000000000000003E-2</v>
      </c>
      <c r="W187" s="260">
        <f t="shared" si="29"/>
        <v>3.5000000000000003E-2</v>
      </c>
      <c r="X187" s="260">
        <f t="shared" si="29"/>
        <v>3.5000000000000003E-2</v>
      </c>
      <c r="Y187" s="260">
        <f t="shared" si="29"/>
        <v>3.5000000000000003E-2</v>
      </c>
      <c r="Z187" s="260">
        <f t="shared" si="29"/>
        <v>3.5000000000000003E-2</v>
      </c>
      <c r="AA187" s="260">
        <f t="shared" si="29"/>
        <v>3.5000000000000003E-2</v>
      </c>
      <c r="AB187" s="260">
        <f t="shared" si="29"/>
        <v>3.5000000000000003E-2</v>
      </c>
      <c r="AC187" s="76"/>
      <c r="AD187" s="76"/>
      <c r="AE187" s="76"/>
      <c r="AF187" s="97">
        <v>1</v>
      </c>
      <c r="AG187" s="97">
        <v>1</v>
      </c>
      <c r="AH187" s="73"/>
      <c r="AI187" s="57"/>
      <c r="AJ187" s="45"/>
      <c r="AK187" s="45"/>
      <c r="AL187" s="45"/>
    </row>
    <row r="188" spans="1:38" outlineLevel="2" x14ac:dyDescent="0.35">
      <c r="A188" s="45"/>
      <c r="B188" s="54"/>
      <c r="C188" s="47">
        <f t="shared" si="28"/>
        <v>3</v>
      </c>
      <c r="D188" s="73"/>
      <c r="E188" s="70"/>
      <c r="F188" s="70" t="s">
        <v>675</v>
      </c>
      <c r="G188" s="73"/>
      <c r="H188" s="76" t="s">
        <v>674</v>
      </c>
      <c r="I188" s="96" t="s">
        <v>653</v>
      </c>
      <c r="J188" s="96"/>
      <c r="K188" s="97">
        <v>0.33</v>
      </c>
      <c r="L188" s="97">
        <v>0.33</v>
      </c>
      <c r="M188" s="97">
        <v>0.33</v>
      </c>
      <c r="N188" s="97">
        <v>0.33</v>
      </c>
      <c r="O188" s="97">
        <v>0.33</v>
      </c>
      <c r="P188" s="97">
        <v>0.33</v>
      </c>
      <c r="Q188" s="76"/>
      <c r="R188" s="76" t="s">
        <v>2895</v>
      </c>
      <c r="S188" s="76" t="s">
        <v>2895</v>
      </c>
      <c r="T188" s="76"/>
      <c r="U188" s="260">
        <f t="shared" si="29"/>
        <v>0.33</v>
      </c>
      <c r="V188" s="260">
        <f t="shared" si="29"/>
        <v>0.33</v>
      </c>
      <c r="W188" s="260">
        <f t="shared" si="29"/>
        <v>0.33</v>
      </c>
      <c r="X188" s="260">
        <f t="shared" si="29"/>
        <v>0.33</v>
      </c>
      <c r="Y188" s="260">
        <f t="shared" si="29"/>
        <v>0.33</v>
      </c>
      <c r="Z188" s="260">
        <f t="shared" si="29"/>
        <v>0.33</v>
      </c>
      <c r="AA188" s="260">
        <f t="shared" si="29"/>
        <v>0.33</v>
      </c>
      <c r="AB188" s="260">
        <f t="shared" si="29"/>
        <v>0.33</v>
      </c>
      <c r="AC188" s="76"/>
      <c r="AD188" s="76"/>
      <c r="AE188" s="76"/>
      <c r="AF188" s="97">
        <v>1</v>
      </c>
      <c r="AG188" s="97">
        <v>1</v>
      </c>
      <c r="AH188" s="73"/>
      <c r="AI188" s="57"/>
      <c r="AJ188" s="45"/>
      <c r="AK188" s="45"/>
      <c r="AL188" s="45"/>
    </row>
    <row r="189" spans="1:38" outlineLevel="2" x14ac:dyDescent="0.35">
      <c r="A189" s="45"/>
      <c r="B189" s="54"/>
      <c r="C189" s="47">
        <f t="shared" si="28"/>
        <v>3</v>
      </c>
      <c r="D189" s="73"/>
      <c r="E189" s="70"/>
      <c r="F189" s="70" t="s">
        <v>676</v>
      </c>
      <c r="G189" s="73"/>
      <c r="H189" s="76" t="s">
        <v>677</v>
      </c>
      <c r="I189" s="96" t="s">
        <v>653</v>
      </c>
      <c r="J189" s="96"/>
      <c r="K189" s="97">
        <v>0.12</v>
      </c>
      <c r="L189" s="97">
        <v>0.12</v>
      </c>
      <c r="M189" s="97">
        <v>0.12</v>
      </c>
      <c r="N189" s="97">
        <v>0.12</v>
      </c>
      <c r="O189" s="97">
        <v>0.12</v>
      </c>
      <c r="P189" s="97">
        <v>0.12</v>
      </c>
      <c r="Q189" s="76"/>
      <c r="R189" s="76" t="s">
        <v>2895</v>
      </c>
      <c r="S189" s="76" t="s">
        <v>2895</v>
      </c>
      <c r="T189" s="76"/>
      <c r="U189" s="260">
        <f t="shared" si="29"/>
        <v>0.12</v>
      </c>
      <c r="V189" s="260">
        <f t="shared" si="29"/>
        <v>0.12</v>
      </c>
      <c r="W189" s="260">
        <f t="shared" si="29"/>
        <v>0.12</v>
      </c>
      <c r="X189" s="260">
        <f t="shared" si="29"/>
        <v>0.12</v>
      </c>
      <c r="Y189" s="260">
        <f t="shared" si="29"/>
        <v>0.12</v>
      </c>
      <c r="Z189" s="260">
        <f t="shared" si="29"/>
        <v>0.12</v>
      </c>
      <c r="AA189" s="260">
        <f t="shared" si="29"/>
        <v>0.12</v>
      </c>
      <c r="AB189" s="260">
        <f t="shared" si="29"/>
        <v>0.12</v>
      </c>
      <c r="AC189" s="76"/>
      <c r="AD189" s="76"/>
      <c r="AE189" s="76"/>
      <c r="AF189" s="97">
        <v>1</v>
      </c>
      <c r="AG189" s="97">
        <v>1</v>
      </c>
      <c r="AH189" s="73"/>
      <c r="AI189" s="57"/>
      <c r="AJ189" s="45"/>
      <c r="AK189" s="45"/>
      <c r="AL189" s="45"/>
    </row>
    <row r="190" spans="1:38" outlineLevel="2" x14ac:dyDescent="0.35">
      <c r="A190" s="45"/>
      <c r="B190" s="54"/>
      <c r="C190" s="47">
        <f t="shared" si="28"/>
        <v>3</v>
      </c>
      <c r="D190" s="73"/>
      <c r="E190" s="70"/>
      <c r="F190" s="70" t="s">
        <v>678</v>
      </c>
      <c r="G190" s="73"/>
      <c r="H190" s="76" t="s">
        <v>679</v>
      </c>
      <c r="I190" s="96" t="s">
        <v>653</v>
      </c>
      <c r="J190" s="96"/>
      <c r="K190" s="97">
        <v>4.2999999999999997E-2</v>
      </c>
      <c r="L190" s="97">
        <v>4.2999999999999997E-2</v>
      </c>
      <c r="M190" s="97">
        <v>4.2999999999999997E-2</v>
      </c>
      <c r="N190" s="97">
        <v>4.2999999999999997E-2</v>
      </c>
      <c r="O190" s="97">
        <v>4.2999999999999997E-2</v>
      </c>
      <c r="P190" s="97">
        <v>4.2999999999999997E-2</v>
      </c>
      <c r="Q190" s="76"/>
      <c r="R190" s="76" t="s">
        <v>2895</v>
      </c>
      <c r="S190" s="76" t="s">
        <v>2895</v>
      </c>
      <c r="T190" s="76"/>
      <c r="U190" s="260">
        <f t="shared" si="29"/>
        <v>4.2999999999999997E-2</v>
      </c>
      <c r="V190" s="260">
        <f t="shared" si="29"/>
        <v>4.2999999999999997E-2</v>
      </c>
      <c r="W190" s="260">
        <f t="shared" si="29"/>
        <v>4.2999999999999997E-2</v>
      </c>
      <c r="X190" s="260">
        <f t="shared" si="29"/>
        <v>4.2999999999999997E-2</v>
      </c>
      <c r="Y190" s="260">
        <f t="shared" si="29"/>
        <v>4.2999999999999997E-2</v>
      </c>
      <c r="Z190" s="260">
        <f t="shared" si="29"/>
        <v>4.2999999999999997E-2</v>
      </c>
      <c r="AA190" s="260">
        <f t="shared" si="29"/>
        <v>4.2999999999999997E-2</v>
      </c>
      <c r="AB190" s="260">
        <f t="shared" si="29"/>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8"/>
        <v>3</v>
      </c>
      <c r="D191" s="73"/>
      <c r="E191" s="70"/>
      <c r="F191" s="70" t="s">
        <v>680</v>
      </c>
      <c r="G191" s="73"/>
      <c r="H191" s="76" t="s">
        <v>681</v>
      </c>
      <c r="I191" s="96" t="s">
        <v>653</v>
      </c>
      <c r="J191" s="96"/>
      <c r="K191" s="97">
        <v>0.4</v>
      </c>
      <c r="L191" s="97">
        <v>0.4</v>
      </c>
      <c r="M191" s="76"/>
      <c r="N191" s="76"/>
      <c r="O191" s="76"/>
      <c r="P191" s="76"/>
      <c r="Q191" s="76"/>
      <c r="R191" s="76" t="s">
        <v>3040</v>
      </c>
      <c r="S191" s="76"/>
      <c r="T191" s="76"/>
      <c r="U191" s="260">
        <f t="shared" si="29"/>
        <v>0.4</v>
      </c>
      <c r="V191" s="260">
        <f t="shared" si="29"/>
        <v>0.4</v>
      </c>
      <c r="W191" s="260">
        <f t="shared" si="29"/>
        <v>0.4</v>
      </c>
      <c r="X191" s="260">
        <f t="shared" si="29"/>
        <v>0.4</v>
      </c>
      <c r="Y191" s="260">
        <f t="shared" si="29"/>
        <v>0.4</v>
      </c>
      <c r="Z191" s="260">
        <f t="shared" si="29"/>
        <v>0.4</v>
      </c>
      <c r="AA191" s="260">
        <f t="shared" si="29"/>
        <v>0.4</v>
      </c>
      <c r="AB191" s="260">
        <f t="shared" si="29"/>
        <v>0.4</v>
      </c>
      <c r="AC191" s="76"/>
      <c r="AD191" s="76"/>
      <c r="AE191" s="76"/>
      <c r="AF191" s="97">
        <v>1</v>
      </c>
      <c r="AG191" s="97">
        <v>1</v>
      </c>
      <c r="AH191" s="73"/>
      <c r="AI191" s="57"/>
      <c r="AJ191" s="45"/>
      <c r="AK191" s="45"/>
      <c r="AL191" s="45"/>
    </row>
    <row r="192" spans="1:38" hidden="1" outlineLevel="3" x14ac:dyDescent="0.35">
      <c r="A192" s="45"/>
      <c r="B192" s="54"/>
      <c r="C192" s="47">
        <f t="shared" si="28"/>
        <v>3</v>
      </c>
      <c r="D192" s="73"/>
      <c r="E192" s="70"/>
      <c r="F192" s="70" t="s">
        <v>2881</v>
      </c>
      <c r="G192" s="73"/>
      <c r="H192" s="76" t="s">
        <v>583</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8"/>
        <v>3</v>
      </c>
      <c r="D193" s="73"/>
      <c r="E193" s="70"/>
      <c r="F193" s="70" t="s">
        <v>2882</v>
      </c>
      <c r="G193" s="73"/>
      <c r="H193" s="76" t="s">
        <v>583</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8"/>
        <v>3</v>
      </c>
      <c r="D194" s="73"/>
      <c r="E194" s="70"/>
      <c r="F194" s="70" t="s">
        <v>2886</v>
      </c>
      <c r="G194" s="73"/>
      <c r="H194" s="76" t="s">
        <v>2936</v>
      </c>
      <c r="I194" s="96" t="s">
        <v>2893</v>
      </c>
      <c r="J194" s="96"/>
      <c r="K194" s="97">
        <v>0.43</v>
      </c>
      <c r="L194" s="97">
        <v>0.43</v>
      </c>
      <c r="M194" s="97">
        <v>0.43</v>
      </c>
      <c r="N194" s="97">
        <v>0.43</v>
      </c>
      <c r="O194" s="97">
        <v>0.43</v>
      </c>
      <c r="P194" s="97">
        <v>0.43</v>
      </c>
      <c r="Q194" s="76"/>
      <c r="R194" s="76" t="s">
        <v>2892</v>
      </c>
      <c r="S194" s="76" t="s">
        <v>2892</v>
      </c>
      <c r="T194" s="76"/>
      <c r="U194" s="260">
        <f t="shared" si="29"/>
        <v>0.43</v>
      </c>
      <c r="V194" s="260">
        <f t="shared" si="29"/>
        <v>0.43</v>
      </c>
      <c r="W194" s="260">
        <f t="shared" si="29"/>
        <v>0.43</v>
      </c>
      <c r="X194" s="260">
        <f t="shared" si="29"/>
        <v>0.43</v>
      </c>
      <c r="Y194" s="260">
        <f t="shared" si="29"/>
        <v>0.43</v>
      </c>
      <c r="Z194" s="260">
        <f t="shared" si="29"/>
        <v>0.43</v>
      </c>
      <c r="AA194" s="260">
        <f t="shared" si="29"/>
        <v>0.43</v>
      </c>
      <c r="AB194" s="260">
        <f t="shared" si="29"/>
        <v>0.43</v>
      </c>
      <c r="AC194" s="76"/>
      <c r="AD194" s="76"/>
      <c r="AE194" s="76"/>
      <c r="AF194" s="97">
        <v>1</v>
      </c>
      <c r="AG194" s="97">
        <v>1</v>
      </c>
      <c r="AH194" s="73"/>
      <c r="AI194" s="57"/>
      <c r="AJ194" s="45"/>
      <c r="AK194" s="45"/>
      <c r="AL194" s="45"/>
    </row>
    <row r="195" spans="1:38" outlineLevel="2" x14ac:dyDescent="0.35">
      <c r="A195" s="45"/>
      <c r="B195" s="54"/>
      <c r="C195" s="47">
        <f t="shared" si="28"/>
        <v>3</v>
      </c>
      <c r="D195" s="73"/>
      <c r="E195" s="70"/>
      <c r="F195" s="70" t="s">
        <v>2887</v>
      </c>
      <c r="G195" s="73"/>
      <c r="H195" s="76" t="s">
        <v>2937</v>
      </c>
      <c r="I195" s="96" t="s">
        <v>2893</v>
      </c>
      <c r="J195" s="96"/>
      <c r="K195" s="97">
        <f t="shared" ref="K195:K196" si="30">1/0.4-1</f>
        <v>1.5</v>
      </c>
      <c r="L195" s="97">
        <f>K195</f>
        <v>1.5</v>
      </c>
      <c r="M195" s="97">
        <f t="shared" ref="M195:P195" si="31">L195</f>
        <v>1.5</v>
      </c>
      <c r="N195" s="97">
        <f t="shared" si="31"/>
        <v>1.5</v>
      </c>
      <c r="O195" s="97">
        <f t="shared" si="31"/>
        <v>1.5</v>
      </c>
      <c r="P195" s="97">
        <f t="shared" si="31"/>
        <v>1.5</v>
      </c>
      <c r="Q195" s="76"/>
      <c r="R195" s="76" t="s">
        <v>2892</v>
      </c>
      <c r="S195" s="76" t="s">
        <v>2892</v>
      </c>
      <c r="T195" s="76"/>
      <c r="U195" s="260">
        <f t="shared" si="29"/>
        <v>1.5</v>
      </c>
      <c r="V195" s="260">
        <f t="shared" si="29"/>
        <v>1.5</v>
      </c>
      <c r="W195" s="260">
        <f t="shared" si="29"/>
        <v>1.5</v>
      </c>
      <c r="X195" s="260">
        <f t="shared" si="29"/>
        <v>1.5</v>
      </c>
      <c r="Y195" s="260">
        <f t="shared" si="29"/>
        <v>1.5</v>
      </c>
      <c r="Z195" s="260">
        <f t="shared" si="29"/>
        <v>1.5</v>
      </c>
      <c r="AA195" s="260">
        <f t="shared" si="29"/>
        <v>1.5</v>
      </c>
      <c r="AB195" s="260">
        <f t="shared" si="29"/>
        <v>1.5</v>
      </c>
      <c r="AC195" s="76"/>
      <c r="AD195" s="76"/>
      <c r="AE195" s="76"/>
      <c r="AF195" s="97">
        <v>1</v>
      </c>
      <c r="AG195" s="97">
        <v>1</v>
      </c>
      <c r="AH195" s="73"/>
      <c r="AI195" s="57"/>
      <c r="AJ195" s="45"/>
      <c r="AK195" s="45"/>
      <c r="AL195" s="45"/>
    </row>
    <row r="196" spans="1:38" outlineLevel="2" x14ac:dyDescent="0.35">
      <c r="A196" s="45"/>
      <c r="B196" s="54"/>
      <c r="C196" s="47">
        <f t="shared" si="28"/>
        <v>3</v>
      </c>
      <c r="D196" s="73"/>
      <c r="E196" s="70"/>
      <c r="F196" s="70" t="s">
        <v>2883</v>
      </c>
      <c r="G196" s="73"/>
      <c r="H196" s="76" t="s">
        <v>2938</v>
      </c>
      <c r="I196" s="96" t="s">
        <v>2893</v>
      </c>
      <c r="J196" s="96"/>
      <c r="K196" s="97">
        <f t="shared" si="30"/>
        <v>1.5</v>
      </c>
      <c r="L196" s="97">
        <f t="shared" ref="L196:P196" si="32">K196</f>
        <v>1.5</v>
      </c>
      <c r="M196" s="97">
        <f t="shared" si="32"/>
        <v>1.5</v>
      </c>
      <c r="N196" s="97">
        <f t="shared" si="32"/>
        <v>1.5</v>
      </c>
      <c r="O196" s="97">
        <f t="shared" si="32"/>
        <v>1.5</v>
      </c>
      <c r="P196" s="97">
        <f t="shared" si="32"/>
        <v>1.5</v>
      </c>
      <c r="Q196" s="76"/>
      <c r="R196" s="76" t="s">
        <v>2892</v>
      </c>
      <c r="S196" s="76" t="s">
        <v>2892</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outlineLevel="2" x14ac:dyDescent="0.35">
      <c r="A197" s="45"/>
      <c r="B197" s="54"/>
      <c r="C197" s="47">
        <f t="shared" si="28"/>
        <v>3</v>
      </c>
      <c r="D197" s="73"/>
      <c r="E197" s="70"/>
      <c r="F197" s="70" t="s">
        <v>2884</v>
      </c>
      <c r="G197" s="73"/>
      <c r="H197" s="76" t="s">
        <v>2939</v>
      </c>
      <c r="I197" s="96" t="s">
        <v>2893</v>
      </c>
      <c r="J197" s="96"/>
      <c r="K197" s="97">
        <f>1/0.4-1</f>
        <v>1.5</v>
      </c>
      <c r="L197" s="97">
        <f t="shared" ref="L197" si="33">K197</f>
        <v>1.5</v>
      </c>
      <c r="M197" s="76"/>
      <c r="N197" s="76"/>
      <c r="O197" s="76"/>
      <c r="P197" s="76"/>
      <c r="Q197" s="76"/>
      <c r="R197" s="76" t="s">
        <v>2892</v>
      </c>
      <c r="S197" s="76" t="s">
        <v>2892</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outlineLevel="2" x14ac:dyDescent="0.35">
      <c r="A198" s="45"/>
      <c r="B198" s="54"/>
      <c r="C198" s="47">
        <f t="shared" si="28"/>
        <v>3</v>
      </c>
      <c r="D198" s="73"/>
      <c r="E198" s="70"/>
      <c r="F198" s="70" t="s">
        <v>2885</v>
      </c>
      <c r="G198" s="73"/>
      <c r="H198" s="76" t="s">
        <v>2940</v>
      </c>
      <c r="I198" s="96" t="s">
        <v>2893</v>
      </c>
      <c r="J198" s="96"/>
      <c r="K198" s="97"/>
      <c r="L198" s="97"/>
      <c r="M198" s="97"/>
      <c r="N198" s="97"/>
      <c r="O198" s="97"/>
      <c r="P198" s="97"/>
      <c r="Q198" s="76"/>
      <c r="R198" s="76" t="s">
        <v>2921</v>
      </c>
      <c r="S198" s="76"/>
      <c r="T198" s="76"/>
      <c r="U198" s="260">
        <f t="shared" si="29"/>
        <v>0</v>
      </c>
      <c r="V198" s="260">
        <f t="shared" si="29"/>
        <v>0</v>
      </c>
      <c r="W198" s="260">
        <f t="shared" si="29"/>
        <v>0</v>
      </c>
      <c r="X198" s="260">
        <f t="shared" si="29"/>
        <v>0</v>
      </c>
      <c r="Y198" s="260">
        <f t="shared" si="29"/>
        <v>0</v>
      </c>
      <c r="Z198" s="260">
        <f t="shared" si="29"/>
        <v>0</v>
      </c>
      <c r="AA198" s="260">
        <f t="shared" si="29"/>
        <v>0</v>
      </c>
      <c r="AB198" s="260">
        <f t="shared" si="29"/>
        <v>0</v>
      </c>
      <c r="AC198" s="76"/>
      <c r="AD198" s="76"/>
      <c r="AE198" s="76"/>
      <c r="AF198" s="97">
        <v>1</v>
      </c>
      <c r="AG198" s="97">
        <v>1</v>
      </c>
      <c r="AH198" s="73"/>
      <c r="AI198" s="57"/>
      <c r="AJ198" s="45"/>
      <c r="AK198" s="45"/>
      <c r="AL198" s="45"/>
    </row>
    <row r="199" spans="1:38" outlineLevel="2" x14ac:dyDescent="0.35">
      <c r="A199" s="45"/>
      <c r="B199" s="54"/>
      <c r="C199" s="47">
        <f t="shared" si="28"/>
        <v>3</v>
      </c>
      <c r="D199" s="73"/>
      <c r="E199" s="70"/>
      <c r="F199" s="70" t="s">
        <v>2888</v>
      </c>
      <c r="G199" s="73"/>
      <c r="H199" s="76" t="s">
        <v>2941</v>
      </c>
      <c r="I199" s="96" t="s">
        <v>2893</v>
      </c>
      <c r="J199" s="96"/>
      <c r="K199" s="97"/>
      <c r="L199" s="97"/>
      <c r="M199" s="97"/>
      <c r="N199" s="97"/>
      <c r="O199" s="97"/>
      <c r="P199" s="97"/>
      <c r="Q199" s="76"/>
      <c r="R199" s="76" t="s">
        <v>2922</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outlineLevel="2" x14ac:dyDescent="0.35">
      <c r="A200" s="45"/>
      <c r="B200" s="54"/>
      <c r="C200" s="47">
        <f t="shared" si="28"/>
        <v>3</v>
      </c>
      <c r="D200" s="73"/>
      <c r="E200" s="70"/>
      <c r="F200" s="70" t="s">
        <v>2889</v>
      </c>
      <c r="G200" s="73"/>
      <c r="H200" s="76" t="s">
        <v>2942</v>
      </c>
      <c r="I200" s="96" t="s">
        <v>2893</v>
      </c>
      <c r="J200" s="96"/>
      <c r="K200" s="97">
        <v>0</v>
      </c>
      <c r="L200" s="97">
        <v>0</v>
      </c>
      <c r="M200" s="97">
        <v>0</v>
      </c>
      <c r="N200" s="97">
        <v>0</v>
      </c>
      <c r="O200" s="97">
        <v>0</v>
      </c>
      <c r="P200" s="97">
        <v>0</v>
      </c>
      <c r="Q200" s="76"/>
      <c r="R200" s="76" t="s">
        <v>2892</v>
      </c>
      <c r="S200" s="76" t="s">
        <v>2892</v>
      </c>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outlineLevel="2" x14ac:dyDescent="0.35">
      <c r="A201" s="45"/>
      <c r="B201" s="54"/>
      <c r="C201" s="47">
        <f t="shared" si="28"/>
        <v>3</v>
      </c>
      <c r="D201" s="73"/>
      <c r="E201" s="70"/>
      <c r="F201" s="70" t="s">
        <v>2890</v>
      </c>
      <c r="G201" s="73"/>
      <c r="H201" s="76" t="s">
        <v>2943</v>
      </c>
      <c r="I201" s="96" t="s">
        <v>2893</v>
      </c>
      <c r="J201" s="96"/>
      <c r="K201" s="97">
        <v>0</v>
      </c>
      <c r="L201" s="97">
        <v>0</v>
      </c>
      <c r="M201" s="97">
        <v>0</v>
      </c>
      <c r="N201" s="97">
        <v>0</v>
      </c>
      <c r="O201" s="97">
        <v>0</v>
      </c>
      <c r="P201" s="97">
        <v>0</v>
      </c>
      <c r="Q201" s="76"/>
      <c r="R201" s="76" t="s">
        <v>2892</v>
      </c>
      <c r="S201" s="76" t="s">
        <v>2892</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outlineLevel="2" x14ac:dyDescent="0.35">
      <c r="A202" s="45"/>
      <c r="B202" s="54"/>
      <c r="C202" s="47">
        <f t="shared" si="28"/>
        <v>3</v>
      </c>
      <c r="D202" s="73"/>
      <c r="E202" s="70"/>
      <c r="F202" s="70" t="s">
        <v>2891</v>
      </c>
      <c r="G202" s="73"/>
      <c r="H202" s="76" t="s">
        <v>2944</v>
      </c>
      <c r="I202" s="96" t="s">
        <v>2893</v>
      </c>
      <c r="J202" s="96"/>
      <c r="K202" s="97">
        <v>0</v>
      </c>
      <c r="L202" s="97">
        <v>0</v>
      </c>
      <c r="M202" s="97">
        <v>0</v>
      </c>
      <c r="N202" s="97">
        <v>0</v>
      </c>
      <c r="O202" s="97">
        <v>0</v>
      </c>
      <c r="P202" s="97">
        <v>0</v>
      </c>
      <c r="Q202" s="76"/>
      <c r="R202" s="76" t="s">
        <v>2892</v>
      </c>
      <c r="S202" s="76" t="s">
        <v>2892</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682</v>
      </c>
      <c r="G203" s="73"/>
      <c r="H203" s="253" t="s">
        <v>683</v>
      </c>
      <c r="I203" s="96"/>
      <c r="J203" s="96" t="s">
        <v>546</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34">INT($C$29)+2</f>
        <v>3</v>
      </c>
      <c r="D204" s="73"/>
      <c r="E204" s="70" t="s">
        <v>684</v>
      </c>
      <c r="F204" s="70" t="s">
        <v>685</v>
      </c>
      <c r="G204" s="73"/>
      <c r="H204" s="76" t="s">
        <v>686</v>
      </c>
      <c r="I204" s="96" t="s">
        <v>687</v>
      </c>
      <c r="J204" s="96"/>
      <c r="K204" s="97">
        <v>25</v>
      </c>
      <c r="L204" s="97">
        <v>25</v>
      </c>
      <c r="M204" s="97">
        <v>25</v>
      </c>
      <c r="N204" s="97">
        <v>25</v>
      </c>
      <c r="O204" s="97">
        <v>25</v>
      </c>
      <c r="P204" s="97">
        <v>25</v>
      </c>
      <c r="Q204" s="76"/>
      <c r="R204" s="76" t="s">
        <v>688</v>
      </c>
      <c r="S204" s="76"/>
      <c r="T204" s="76"/>
      <c r="U204" s="260">
        <f t="shared" ref="U204:AB218" si="35">INDEX($K204:$Q204,1,U$43)</f>
        <v>25</v>
      </c>
      <c r="V204" s="260">
        <f t="shared" si="35"/>
        <v>25</v>
      </c>
      <c r="W204" s="260">
        <f t="shared" si="35"/>
        <v>25</v>
      </c>
      <c r="X204" s="260">
        <f t="shared" si="35"/>
        <v>25</v>
      </c>
      <c r="Y204" s="260">
        <f t="shared" si="35"/>
        <v>25</v>
      </c>
      <c r="Z204" s="260">
        <f t="shared" si="35"/>
        <v>25</v>
      </c>
      <c r="AA204" s="260">
        <f t="shared" si="35"/>
        <v>25</v>
      </c>
      <c r="AB204" s="260">
        <f t="shared" si="35"/>
        <v>25</v>
      </c>
      <c r="AC204" s="76"/>
      <c r="AD204" s="76"/>
      <c r="AE204" s="76"/>
      <c r="AF204" s="97">
        <v>1</v>
      </c>
      <c r="AG204" s="97">
        <v>1</v>
      </c>
      <c r="AH204" s="73"/>
      <c r="AI204" s="57"/>
      <c r="AJ204" s="45"/>
      <c r="AK204" s="45"/>
      <c r="AL204" s="45"/>
    </row>
    <row r="205" spans="1:38" outlineLevel="2" x14ac:dyDescent="0.35">
      <c r="A205" s="45"/>
      <c r="B205" s="54"/>
      <c r="C205" s="47">
        <f t="shared" si="34"/>
        <v>3</v>
      </c>
      <c r="D205" s="73"/>
      <c r="E205" s="70"/>
      <c r="F205" s="70" t="s">
        <v>689</v>
      </c>
      <c r="G205" s="73"/>
      <c r="H205" s="76" t="s">
        <v>690</v>
      </c>
      <c r="I205" s="96" t="s">
        <v>529</v>
      </c>
      <c r="J205" s="96"/>
      <c r="K205" s="97">
        <v>0.09</v>
      </c>
      <c r="L205" s="97">
        <v>0.09</v>
      </c>
      <c r="M205" s="97">
        <v>0.09</v>
      </c>
      <c r="N205" s="97">
        <v>0.09</v>
      </c>
      <c r="O205" s="97">
        <v>0.09</v>
      </c>
      <c r="P205" s="97">
        <v>0.09</v>
      </c>
      <c r="Q205" s="76"/>
      <c r="R205" s="76" t="s">
        <v>539</v>
      </c>
      <c r="S205" s="76" t="s">
        <v>539</v>
      </c>
      <c r="T205" s="76"/>
      <c r="U205" s="260">
        <f t="shared" si="35"/>
        <v>0.09</v>
      </c>
      <c r="V205" s="260">
        <f t="shared" si="35"/>
        <v>0.09</v>
      </c>
      <c r="W205" s="260">
        <f t="shared" si="35"/>
        <v>0.09</v>
      </c>
      <c r="X205" s="260">
        <f t="shared" si="35"/>
        <v>0.09</v>
      </c>
      <c r="Y205" s="260">
        <f t="shared" si="35"/>
        <v>0.09</v>
      </c>
      <c r="Z205" s="260">
        <f t="shared" si="35"/>
        <v>0.09</v>
      </c>
      <c r="AA205" s="260">
        <f t="shared" si="35"/>
        <v>0.09</v>
      </c>
      <c r="AB205" s="260">
        <f t="shared" si="35"/>
        <v>0.09</v>
      </c>
      <c r="AC205" s="76"/>
      <c r="AD205" s="76"/>
      <c r="AE205" s="76"/>
      <c r="AF205" s="97">
        <v>1</v>
      </c>
      <c r="AG205" s="97">
        <v>1</v>
      </c>
      <c r="AH205" s="73"/>
      <c r="AI205" s="57"/>
      <c r="AJ205" s="45"/>
      <c r="AK205" s="45"/>
      <c r="AL205" s="45"/>
    </row>
    <row r="206" spans="1:38" outlineLevel="2" x14ac:dyDescent="0.35">
      <c r="A206" s="45"/>
      <c r="B206" s="54"/>
      <c r="C206" s="47">
        <f t="shared" si="34"/>
        <v>3</v>
      </c>
      <c r="D206" s="73"/>
      <c r="E206" s="70"/>
      <c r="F206" s="70" t="s">
        <v>691</v>
      </c>
      <c r="G206" s="73"/>
      <c r="H206" s="76" t="s">
        <v>692</v>
      </c>
      <c r="I206" s="96" t="s">
        <v>693</v>
      </c>
      <c r="J206" s="96"/>
      <c r="K206" s="97">
        <v>0.26</v>
      </c>
      <c r="L206" s="97">
        <v>0.26</v>
      </c>
      <c r="M206" s="97">
        <v>0.36</v>
      </c>
      <c r="N206" s="97">
        <v>0.31</v>
      </c>
      <c r="O206" s="97">
        <v>0.36</v>
      </c>
      <c r="P206" s="97">
        <v>0.36</v>
      </c>
      <c r="Q206" s="76"/>
      <c r="R206" s="76" t="s">
        <v>539</v>
      </c>
      <c r="S206" s="76" t="s">
        <v>539</v>
      </c>
      <c r="T206" s="76"/>
      <c r="U206" s="260">
        <f t="shared" si="35"/>
        <v>0.26</v>
      </c>
      <c r="V206" s="260">
        <f t="shared" si="35"/>
        <v>0.26</v>
      </c>
      <c r="W206" s="260">
        <f t="shared" si="35"/>
        <v>0.26</v>
      </c>
      <c r="X206" s="260">
        <f t="shared" si="35"/>
        <v>0.26</v>
      </c>
      <c r="Y206" s="260">
        <f t="shared" si="35"/>
        <v>0.26</v>
      </c>
      <c r="Z206" s="260">
        <f t="shared" si="35"/>
        <v>0.26</v>
      </c>
      <c r="AA206" s="260">
        <f t="shared" si="35"/>
        <v>0.26</v>
      </c>
      <c r="AB206" s="260">
        <f t="shared" si="35"/>
        <v>0.26</v>
      </c>
      <c r="AC206" s="76"/>
      <c r="AD206" s="76"/>
      <c r="AE206" s="76"/>
      <c r="AF206" s="97">
        <v>1</v>
      </c>
      <c r="AG206" s="97">
        <v>1</v>
      </c>
      <c r="AH206" s="73"/>
      <c r="AI206" s="57"/>
      <c r="AJ206" s="45"/>
      <c r="AK206" s="45"/>
      <c r="AL206" s="45"/>
    </row>
    <row r="207" spans="1:38" outlineLevel="2" x14ac:dyDescent="0.35">
      <c r="A207" s="45"/>
      <c r="B207" s="54"/>
      <c r="C207" s="47">
        <f t="shared" si="34"/>
        <v>3</v>
      </c>
      <c r="D207" s="73"/>
      <c r="E207" s="70"/>
      <c r="F207" s="70" t="s">
        <v>694</v>
      </c>
      <c r="G207" s="73"/>
      <c r="H207" s="76" t="s">
        <v>695</v>
      </c>
      <c r="I207" s="96" t="s">
        <v>556</v>
      </c>
      <c r="J207" s="96"/>
      <c r="K207" s="97">
        <v>8.0000000000000007E-5</v>
      </c>
      <c r="L207" s="97">
        <v>8.0000000000000007E-5</v>
      </c>
      <c r="M207" s="97">
        <v>8.0000000000000007E-5</v>
      </c>
      <c r="N207" s="97">
        <v>8.0000000000000007E-5</v>
      </c>
      <c r="O207" s="97">
        <v>8.0000000000000007E-5</v>
      </c>
      <c r="P207" s="97">
        <v>8.0000000000000007E-5</v>
      </c>
      <c r="Q207" s="76"/>
      <c r="R207" s="76" t="s">
        <v>539</v>
      </c>
      <c r="S207" s="76" t="s">
        <v>539</v>
      </c>
      <c r="T207" s="76"/>
      <c r="U207" s="260">
        <f t="shared" si="35"/>
        <v>8.0000000000000007E-5</v>
      </c>
      <c r="V207" s="260">
        <f t="shared" si="35"/>
        <v>8.0000000000000007E-5</v>
      </c>
      <c r="W207" s="260">
        <f t="shared" si="35"/>
        <v>8.0000000000000007E-5</v>
      </c>
      <c r="X207" s="260">
        <f t="shared" si="35"/>
        <v>8.0000000000000007E-5</v>
      </c>
      <c r="Y207" s="260">
        <f t="shared" si="35"/>
        <v>8.0000000000000007E-5</v>
      </c>
      <c r="Z207" s="260">
        <f t="shared" si="35"/>
        <v>8.0000000000000007E-5</v>
      </c>
      <c r="AA207" s="260">
        <f t="shared" si="35"/>
        <v>8.0000000000000007E-5</v>
      </c>
      <c r="AB207" s="260">
        <f t="shared" si="35"/>
        <v>8.0000000000000007E-5</v>
      </c>
      <c r="AC207" s="76"/>
      <c r="AD207" s="76"/>
      <c r="AE207" s="76"/>
      <c r="AF207" s="97">
        <v>1</v>
      </c>
      <c r="AG207" s="97">
        <v>1</v>
      </c>
      <c r="AH207" s="73"/>
      <c r="AI207" s="57"/>
      <c r="AJ207" s="45"/>
      <c r="AK207" s="45"/>
      <c r="AL207" s="45"/>
    </row>
    <row r="208" spans="1:38" outlineLevel="2" x14ac:dyDescent="0.35">
      <c r="A208" s="45"/>
      <c r="B208" s="54"/>
      <c r="C208" s="47">
        <f t="shared" si="34"/>
        <v>3</v>
      </c>
      <c r="D208" s="73"/>
      <c r="E208" s="70"/>
      <c r="F208" s="70" t="s">
        <v>696</v>
      </c>
      <c r="G208" s="73"/>
      <c r="H208" s="76" t="s">
        <v>697</v>
      </c>
      <c r="I208" s="96" t="s">
        <v>529</v>
      </c>
      <c r="J208" s="96"/>
      <c r="K208" s="97">
        <v>0.84</v>
      </c>
      <c r="L208" s="97">
        <v>0.84</v>
      </c>
      <c r="M208" s="97">
        <v>0.84</v>
      </c>
      <c r="N208" s="97">
        <v>0.84</v>
      </c>
      <c r="O208" s="97">
        <v>0.84</v>
      </c>
      <c r="P208" s="97">
        <v>0.84</v>
      </c>
      <c r="Q208" s="76"/>
      <c r="R208" s="76" t="s">
        <v>539</v>
      </c>
      <c r="S208" s="76" t="s">
        <v>539</v>
      </c>
      <c r="T208" s="76"/>
      <c r="U208" s="260">
        <f t="shared" si="35"/>
        <v>0.84</v>
      </c>
      <c r="V208" s="260">
        <f t="shared" si="35"/>
        <v>0.84</v>
      </c>
      <c r="W208" s="260">
        <f t="shared" si="35"/>
        <v>0.84</v>
      </c>
      <c r="X208" s="260">
        <f t="shared" si="35"/>
        <v>0.84</v>
      </c>
      <c r="Y208" s="260">
        <f t="shared" si="35"/>
        <v>0.84</v>
      </c>
      <c r="Z208" s="260">
        <f t="shared" si="35"/>
        <v>0.84</v>
      </c>
      <c r="AA208" s="260">
        <f t="shared" si="35"/>
        <v>0.84</v>
      </c>
      <c r="AB208" s="260">
        <f t="shared" si="35"/>
        <v>0.84</v>
      </c>
      <c r="AC208" s="76"/>
      <c r="AD208" s="76"/>
      <c r="AE208" s="76"/>
      <c r="AF208" s="97">
        <v>1</v>
      </c>
      <c r="AG208" s="97">
        <v>1</v>
      </c>
      <c r="AH208" s="73"/>
      <c r="AI208" s="57"/>
      <c r="AJ208" s="45"/>
      <c r="AK208" s="45"/>
      <c r="AL208" s="45"/>
    </row>
    <row r="209" spans="1:38" outlineLevel="2" x14ac:dyDescent="0.35">
      <c r="A209" s="45"/>
      <c r="B209" s="54"/>
      <c r="C209" s="47">
        <f t="shared" si="34"/>
        <v>3</v>
      </c>
      <c r="D209" s="73"/>
      <c r="E209" s="70"/>
      <c r="F209" s="70" t="s">
        <v>698</v>
      </c>
      <c r="G209" s="73"/>
      <c r="H209" s="76" t="s">
        <v>699</v>
      </c>
      <c r="I209" s="96" t="s">
        <v>529</v>
      </c>
      <c r="J209" s="96"/>
      <c r="K209" s="97">
        <v>0.23</v>
      </c>
      <c r="L209" s="97">
        <v>0.23</v>
      </c>
      <c r="M209" s="97">
        <v>0.23</v>
      </c>
      <c r="N209" s="97">
        <v>0.23</v>
      </c>
      <c r="O209" s="97">
        <v>0.23</v>
      </c>
      <c r="P209" s="97">
        <v>0.23</v>
      </c>
      <c r="Q209" s="76"/>
      <c r="R209" s="76" t="s">
        <v>700</v>
      </c>
      <c r="S209" s="76" t="s">
        <v>539</v>
      </c>
      <c r="T209" s="76"/>
      <c r="U209" s="260">
        <f t="shared" si="35"/>
        <v>0.23</v>
      </c>
      <c r="V209" s="260">
        <f t="shared" si="35"/>
        <v>0.23</v>
      </c>
      <c r="W209" s="260">
        <f t="shared" si="35"/>
        <v>0.23</v>
      </c>
      <c r="X209" s="260">
        <f t="shared" si="35"/>
        <v>0.23</v>
      </c>
      <c r="Y209" s="260">
        <f t="shared" si="35"/>
        <v>0.23</v>
      </c>
      <c r="Z209" s="260">
        <f t="shared" si="35"/>
        <v>0.23</v>
      </c>
      <c r="AA209" s="260">
        <f t="shared" si="35"/>
        <v>0.23</v>
      </c>
      <c r="AB209" s="260">
        <f t="shared" si="35"/>
        <v>0.23</v>
      </c>
      <c r="AC209" s="76"/>
      <c r="AD209" s="76"/>
      <c r="AE209" s="76"/>
      <c r="AF209" s="97">
        <v>1</v>
      </c>
      <c r="AG209" s="97">
        <v>1</v>
      </c>
      <c r="AH209" s="73"/>
      <c r="AI209" s="57"/>
      <c r="AJ209" s="45"/>
      <c r="AK209" s="45"/>
      <c r="AL209" s="45"/>
    </row>
    <row r="210" spans="1:38" outlineLevel="2" x14ac:dyDescent="0.35">
      <c r="A210" s="45"/>
      <c r="B210" s="54"/>
      <c r="C210" s="47">
        <f t="shared" si="34"/>
        <v>3</v>
      </c>
      <c r="D210" s="73"/>
      <c r="E210" s="70"/>
      <c r="F210" s="70" t="s">
        <v>701</v>
      </c>
      <c r="G210" s="73"/>
      <c r="H210" s="76" t="s">
        <v>702</v>
      </c>
      <c r="I210" s="96" t="s">
        <v>703</v>
      </c>
      <c r="J210" s="96"/>
      <c r="K210" s="97">
        <v>0.02</v>
      </c>
      <c r="L210" s="97">
        <v>0.02</v>
      </c>
      <c r="M210" s="97">
        <v>2.5000000000000001E-3</v>
      </c>
      <c r="N210" s="97">
        <v>2.5000000000000001E-3</v>
      </c>
      <c r="O210" s="97">
        <v>2.5000000000000001E-3</v>
      </c>
      <c r="P210" s="97">
        <v>2.5000000000000001E-3</v>
      </c>
      <c r="Q210" s="76"/>
      <c r="R210" s="76" t="s">
        <v>700</v>
      </c>
      <c r="S210" s="76" t="s">
        <v>704</v>
      </c>
      <c r="T210" s="76"/>
      <c r="U210" s="260">
        <f t="shared" si="35"/>
        <v>0.02</v>
      </c>
      <c r="V210" s="260">
        <f t="shared" si="35"/>
        <v>0.02</v>
      </c>
      <c r="W210" s="260">
        <f t="shared" si="35"/>
        <v>0.02</v>
      </c>
      <c r="X210" s="260">
        <f t="shared" si="35"/>
        <v>0.02</v>
      </c>
      <c r="Y210" s="260">
        <f t="shared" si="35"/>
        <v>0.02</v>
      </c>
      <c r="Z210" s="260">
        <f t="shared" si="35"/>
        <v>0.02</v>
      </c>
      <c r="AA210" s="260">
        <f t="shared" si="35"/>
        <v>0.02</v>
      </c>
      <c r="AB210" s="260">
        <f t="shared" si="35"/>
        <v>0.02</v>
      </c>
      <c r="AC210" s="76"/>
      <c r="AD210" s="76"/>
      <c r="AE210" s="76"/>
      <c r="AF210" s="97">
        <v>1</v>
      </c>
      <c r="AG210" s="97">
        <v>1</v>
      </c>
      <c r="AH210" s="73"/>
      <c r="AI210" s="57"/>
      <c r="AJ210" s="45"/>
      <c r="AK210" s="45"/>
      <c r="AL210" s="45"/>
    </row>
    <row r="211" spans="1:38" outlineLevel="2" x14ac:dyDescent="0.35">
      <c r="A211" s="45"/>
      <c r="B211" s="54"/>
      <c r="C211" s="47">
        <f t="shared" si="34"/>
        <v>3</v>
      </c>
      <c r="D211" s="73"/>
      <c r="E211" s="70"/>
      <c r="F211" s="70" t="s">
        <v>705</v>
      </c>
      <c r="G211" s="73"/>
      <c r="H211" s="76" t="s">
        <v>706</v>
      </c>
      <c r="I211" s="96" t="s">
        <v>601</v>
      </c>
      <c r="J211" s="96"/>
      <c r="K211" s="97">
        <v>0.9</v>
      </c>
      <c r="L211" s="97">
        <v>0.9</v>
      </c>
      <c r="M211" s="97">
        <v>0.9</v>
      </c>
      <c r="N211" s="97">
        <v>0.9</v>
      </c>
      <c r="O211" s="97">
        <v>0.9</v>
      </c>
      <c r="P211" s="97">
        <v>0.9</v>
      </c>
      <c r="Q211" s="76"/>
      <c r="R211" s="76" t="s">
        <v>539</v>
      </c>
      <c r="S211" s="76" t="s">
        <v>704</v>
      </c>
      <c r="T211" s="76"/>
      <c r="U211" s="260">
        <f t="shared" si="35"/>
        <v>0.9</v>
      </c>
      <c r="V211" s="260">
        <f t="shared" si="35"/>
        <v>0.9</v>
      </c>
      <c r="W211" s="260">
        <f t="shared" si="35"/>
        <v>0.9</v>
      </c>
      <c r="X211" s="260">
        <f t="shared" si="35"/>
        <v>0.9</v>
      </c>
      <c r="Y211" s="260">
        <f t="shared" si="35"/>
        <v>0.9</v>
      </c>
      <c r="Z211" s="260">
        <f t="shared" si="35"/>
        <v>0.9</v>
      </c>
      <c r="AA211" s="260">
        <f t="shared" si="35"/>
        <v>0.9</v>
      </c>
      <c r="AB211" s="260">
        <f t="shared" si="35"/>
        <v>0.9</v>
      </c>
      <c r="AC211" s="76"/>
      <c r="AD211" s="76"/>
      <c r="AE211" s="76"/>
      <c r="AF211" s="97">
        <v>1</v>
      </c>
      <c r="AG211" s="97">
        <v>1</v>
      </c>
      <c r="AH211" s="73"/>
      <c r="AI211" s="57"/>
      <c r="AJ211" s="45"/>
      <c r="AK211" s="45"/>
      <c r="AL211" s="45"/>
    </row>
    <row r="212" spans="1:38" outlineLevel="2" x14ac:dyDescent="0.35">
      <c r="A212" s="45"/>
      <c r="B212" s="54"/>
      <c r="C212" s="47">
        <f t="shared" si="34"/>
        <v>3</v>
      </c>
      <c r="D212" s="73"/>
      <c r="E212" s="70"/>
      <c r="F212" s="70" t="s">
        <v>707</v>
      </c>
      <c r="G212" s="73"/>
      <c r="H212" s="76" t="s">
        <v>708</v>
      </c>
      <c r="I212" s="96" t="s">
        <v>2286</v>
      </c>
      <c r="J212" s="96"/>
      <c r="K212" s="97">
        <v>5.7000000000000003E-5</v>
      </c>
      <c r="L212" s="97">
        <v>5.7000000000000003E-5</v>
      </c>
      <c r="M212" s="97">
        <v>5.7000000000000003E-5</v>
      </c>
      <c r="N212" s="97">
        <v>5.7000000000000003E-5</v>
      </c>
      <c r="O212" s="97">
        <v>5.7000000000000003E-5</v>
      </c>
      <c r="P212" s="97">
        <v>5.7000000000000003E-5</v>
      </c>
      <c r="Q212" s="76"/>
      <c r="R212" s="76" t="s">
        <v>700</v>
      </c>
      <c r="S212" s="76" t="s">
        <v>704</v>
      </c>
      <c r="T212" s="76"/>
      <c r="U212" s="260">
        <f t="shared" si="35"/>
        <v>5.7000000000000003E-5</v>
      </c>
      <c r="V212" s="260">
        <f t="shared" si="35"/>
        <v>5.7000000000000003E-5</v>
      </c>
      <c r="W212" s="260">
        <f t="shared" si="35"/>
        <v>5.7000000000000003E-5</v>
      </c>
      <c r="X212" s="260">
        <f t="shared" si="35"/>
        <v>5.7000000000000003E-5</v>
      </c>
      <c r="Y212" s="260">
        <f t="shared" si="35"/>
        <v>5.7000000000000003E-5</v>
      </c>
      <c r="Z212" s="260">
        <f t="shared" si="35"/>
        <v>5.7000000000000003E-5</v>
      </c>
      <c r="AA212" s="260">
        <f t="shared" si="35"/>
        <v>5.7000000000000003E-5</v>
      </c>
      <c r="AB212" s="260">
        <f t="shared" si="35"/>
        <v>5.7000000000000003E-5</v>
      </c>
      <c r="AC212" s="76"/>
      <c r="AD212" s="76"/>
      <c r="AE212" s="76"/>
      <c r="AF212" s="97">
        <v>1</v>
      </c>
      <c r="AG212" s="97">
        <v>1</v>
      </c>
      <c r="AH212" s="73"/>
      <c r="AI212" s="57"/>
      <c r="AJ212" s="45"/>
      <c r="AK212" s="45"/>
      <c r="AL212" s="45"/>
    </row>
    <row r="213" spans="1:38" outlineLevel="2" x14ac:dyDescent="0.35">
      <c r="A213" s="45"/>
      <c r="B213" s="54"/>
      <c r="C213" s="47">
        <f t="shared" si="34"/>
        <v>3</v>
      </c>
      <c r="D213" s="73"/>
      <c r="E213" s="70"/>
      <c r="F213" s="70" t="s">
        <v>709</v>
      </c>
      <c r="G213" s="73"/>
      <c r="H213" s="76" t="s">
        <v>710</v>
      </c>
      <c r="I213" s="96" t="s">
        <v>653</v>
      </c>
      <c r="J213" s="96"/>
      <c r="K213" s="97">
        <v>0.16</v>
      </c>
      <c r="L213" s="97">
        <v>0.16</v>
      </c>
      <c r="M213" s="97">
        <v>0.16</v>
      </c>
      <c r="N213" s="97">
        <v>0.16</v>
      </c>
      <c r="O213" s="97">
        <v>0.16</v>
      </c>
      <c r="P213" s="97">
        <v>0.16</v>
      </c>
      <c r="Q213" s="76"/>
      <c r="R213" s="76" t="s">
        <v>700</v>
      </c>
      <c r="S213" s="76" t="s">
        <v>704</v>
      </c>
      <c r="T213" s="76"/>
      <c r="U213" s="260">
        <f t="shared" si="35"/>
        <v>0.16</v>
      </c>
      <c r="V213" s="260">
        <f t="shared" si="35"/>
        <v>0.16</v>
      </c>
      <c r="W213" s="260">
        <f t="shared" si="35"/>
        <v>0.16</v>
      </c>
      <c r="X213" s="260">
        <f t="shared" si="35"/>
        <v>0.16</v>
      </c>
      <c r="Y213" s="260">
        <f t="shared" si="35"/>
        <v>0.16</v>
      </c>
      <c r="Z213" s="260">
        <f t="shared" si="35"/>
        <v>0.16</v>
      </c>
      <c r="AA213" s="260">
        <f t="shared" si="35"/>
        <v>0.16</v>
      </c>
      <c r="AB213" s="260">
        <f t="shared" si="35"/>
        <v>0.16</v>
      </c>
      <c r="AC213" s="76"/>
      <c r="AD213" s="76"/>
      <c r="AE213" s="76"/>
      <c r="AF213" s="97">
        <v>1</v>
      </c>
      <c r="AG213" s="97">
        <v>1</v>
      </c>
      <c r="AH213" s="73"/>
      <c r="AI213" s="57"/>
      <c r="AJ213" s="45"/>
      <c r="AK213" s="45"/>
      <c r="AL213" s="45"/>
    </row>
    <row r="214" spans="1:38" outlineLevel="2" x14ac:dyDescent="0.35">
      <c r="A214" s="45"/>
      <c r="B214" s="54"/>
      <c r="C214" s="47">
        <f t="shared" si="34"/>
        <v>3</v>
      </c>
      <c r="D214" s="73"/>
      <c r="E214" s="70"/>
      <c r="F214" s="70" t="s">
        <v>711</v>
      </c>
      <c r="G214" s="73"/>
      <c r="H214" s="76" t="s">
        <v>712</v>
      </c>
      <c r="I214" s="96" t="s">
        <v>551</v>
      </c>
      <c r="J214" s="96"/>
      <c r="K214" s="97">
        <v>1.52E-2</v>
      </c>
      <c r="L214" s="97">
        <v>1.52E-2</v>
      </c>
      <c r="M214" s="97">
        <v>1.52E-2</v>
      </c>
      <c r="N214" s="97">
        <v>1.52E-2</v>
      </c>
      <c r="O214" s="97">
        <v>1.52E-2</v>
      </c>
      <c r="P214" s="97">
        <v>1.52E-2</v>
      </c>
      <c r="Q214" s="76"/>
      <c r="R214" s="76" t="s">
        <v>539</v>
      </c>
      <c r="S214" s="76" t="s">
        <v>539</v>
      </c>
      <c r="T214" s="76"/>
      <c r="U214" s="260">
        <f t="shared" si="35"/>
        <v>1.52E-2</v>
      </c>
      <c r="V214" s="260">
        <f t="shared" si="35"/>
        <v>1.52E-2</v>
      </c>
      <c r="W214" s="260">
        <f t="shared" si="35"/>
        <v>1.52E-2</v>
      </c>
      <c r="X214" s="260">
        <f t="shared" si="35"/>
        <v>1.52E-2</v>
      </c>
      <c r="Y214" s="260">
        <f t="shared" si="35"/>
        <v>1.52E-2</v>
      </c>
      <c r="Z214" s="260">
        <f t="shared" si="35"/>
        <v>1.52E-2</v>
      </c>
      <c r="AA214" s="260">
        <f t="shared" si="35"/>
        <v>1.52E-2</v>
      </c>
      <c r="AB214" s="260">
        <f t="shared" si="35"/>
        <v>1.52E-2</v>
      </c>
      <c r="AC214" s="76"/>
      <c r="AD214" s="76"/>
      <c r="AE214" s="76"/>
      <c r="AF214" s="97">
        <v>1</v>
      </c>
      <c r="AG214" s="97">
        <v>1</v>
      </c>
      <c r="AH214" s="73"/>
      <c r="AI214" s="57"/>
      <c r="AJ214" s="45"/>
      <c r="AK214" s="45"/>
      <c r="AL214" s="45"/>
    </row>
    <row r="215" spans="1:38" outlineLevel="2" x14ac:dyDescent="0.35">
      <c r="A215" s="45"/>
      <c r="B215" s="54"/>
      <c r="C215" s="47">
        <f t="shared" si="34"/>
        <v>3</v>
      </c>
      <c r="D215" s="73"/>
      <c r="E215" s="70"/>
      <c r="F215" s="70" t="s">
        <v>713</v>
      </c>
      <c r="G215" s="73"/>
      <c r="H215" s="76" t="s">
        <v>714</v>
      </c>
      <c r="I215" s="96" t="s">
        <v>653</v>
      </c>
      <c r="J215" s="96"/>
      <c r="K215" s="265">
        <v>4.6000000000000001E-4</v>
      </c>
      <c r="L215" s="265">
        <v>4.6000000000000001E-4</v>
      </c>
      <c r="M215" s="97">
        <v>5.2599999999999999E-4</v>
      </c>
      <c r="N215" s="97">
        <v>5.2599999999999999E-4</v>
      </c>
      <c r="O215" s="97">
        <v>5.2599999999999999E-4</v>
      </c>
      <c r="P215" s="97">
        <v>5.2599999999999999E-4</v>
      </c>
      <c r="Q215" s="76"/>
      <c r="R215" s="76" t="s">
        <v>715</v>
      </c>
      <c r="S215" s="76" t="s">
        <v>715</v>
      </c>
      <c r="T215" s="76"/>
      <c r="U215" s="260">
        <f t="shared" si="35"/>
        <v>4.6000000000000001E-4</v>
      </c>
      <c r="V215" s="260">
        <f t="shared" si="35"/>
        <v>4.6000000000000001E-4</v>
      </c>
      <c r="W215" s="260">
        <f t="shared" si="35"/>
        <v>4.6000000000000001E-4</v>
      </c>
      <c r="X215" s="260">
        <f t="shared" si="35"/>
        <v>4.6000000000000001E-4</v>
      </c>
      <c r="Y215" s="260">
        <f t="shared" si="35"/>
        <v>4.6000000000000001E-4</v>
      </c>
      <c r="Z215" s="260">
        <f t="shared" si="35"/>
        <v>4.6000000000000001E-4</v>
      </c>
      <c r="AA215" s="260">
        <f t="shared" si="35"/>
        <v>4.6000000000000001E-4</v>
      </c>
      <c r="AB215" s="260">
        <f t="shared" si="35"/>
        <v>4.6000000000000001E-4</v>
      </c>
      <c r="AC215" s="76"/>
      <c r="AD215" s="76"/>
      <c r="AE215" s="76"/>
      <c r="AF215" s="97">
        <v>1</v>
      </c>
      <c r="AG215" s="97">
        <v>1</v>
      </c>
      <c r="AH215" s="73"/>
      <c r="AI215" s="57"/>
      <c r="AJ215" s="45"/>
      <c r="AK215" s="45"/>
      <c r="AL215" s="45"/>
    </row>
    <row r="216" spans="1:38" outlineLevel="2" x14ac:dyDescent="0.35">
      <c r="A216" s="45"/>
      <c r="B216" s="54"/>
      <c r="C216" s="47">
        <f t="shared" si="34"/>
        <v>3</v>
      </c>
      <c r="D216" s="73"/>
      <c r="E216" s="70"/>
      <c r="F216" s="70" t="s">
        <v>716</v>
      </c>
      <c r="G216" s="73"/>
      <c r="H216" s="76" t="s">
        <v>717</v>
      </c>
      <c r="I216" s="96" t="s">
        <v>529</v>
      </c>
      <c r="J216" s="96"/>
      <c r="K216" s="265">
        <v>1.47E-4</v>
      </c>
      <c r="L216" s="265">
        <v>1.47E-4</v>
      </c>
      <c r="M216" s="97">
        <v>1.61E-2</v>
      </c>
      <c r="N216" s="97">
        <v>1.29E-2</v>
      </c>
      <c r="O216" s="97">
        <v>1.61E-2</v>
      </c>
      <c r="P216" s="97">
        <v>1.61E-2</v>
      </c>
      <c r="Q216" s="76"/>
      <c r="R216" s="76" t="s">
        <v>715</v>
      </c>
      <c r="S216" s="76" t="s">
        <v>715</v>
      </c>
      <c r="T216" s="76"/>
      <c r="U216" s="260">
        <f t="shared" si="35"/>
        <v>1.47E-4</v>
      </c>
      <c r="V216" s="260">
        <f t="shared" si="35"/>
        <v>1.47E-4</v>
      </c>
      <c r="W216" s="260">
        <f t="shared" si="35"/>
        <v>1.47E-4</v>
      </c>
      <c r="X216" s="260">
        <f t="shared" si="35"/>
        <v>1.47E-4</v>
      </c>
      <c r="Y216" s="260">
        <f t="shared" si="35"/>
        <v>1.47E-4</v>
      </c>
      <c r="Z216" s="260">
        <f t="shared" si="35"/>
        <v>1.47E-4</v>
      </c>
      <c r="AA216" s="260">
        <f t="shared" si="35"/>
        <v>1.47E-4</v>
      </c>
      <c r="AB216" s="260">
        <f t="shared" si="35"/>
        <v>1.47E-4</v>
      </c>
      <c r="AC216" s="76"/>
      <c r="AD216" s="76"/>
      <c r="AE216" s="76"/>
      <c r="AF216" s="97">
        <v>1</v>
      </c>
      <c r="AG216" s="97">
        <v>1</v>
      </c>
      <c r="AH216" s="73"/>
      <c r="AI216" s="57"/>
      <c r="AJ216" s="45"/>
      <c r="AK216" s="45"/>
      <c r="AL216" s="45"/>
    </row>
    <row r="217" spans="1:38" outlineLevel="2" x14ac:dyDescent="0.35">
      <c r="A217" s="45"/>
      <c r="B217" s="54"/>
      <c r="C217" s="47">
        <f t="shared" si="34"/>
        <v>3</v>
      </c>
      <c r="D217" s="73"/>
      <c r="E217" s="70"/>
      <c r="F217" s="70" t="s">
        <v>718</v>
      </c>
      <c r="G217" s="73"/>
      <c r="H217" s="76" t="s">
        <v>719</v>
      </c>
      <c r="I217" s="96" t="s">
        <v>720</v>
      </c>
      <c r="J217" s="96"/>
      <c r="K217" s="97">
        <v>3.375E-3</v>
      </c>
      <c r="L217" s="97">
        <v>3.375E-3</v>
      </c>
      <c r="M217" s="97">
        <v>4.2200000000000001E-2</v>
      </c>
      <c r="N217" s="97">
        <v>3.3799999999999997E-2</v>
      </c>
      <c r="O217" s="97">
        <v>4.2200000000000001E-2</v>
      </c>
      <c r="P217" s="97">
        <v>4.2200000000000001E-2</v>
      </c>
      <c r="Q217" s="76"/>
      <c r="R217" s="76" t="s">
        <v>715</v>
      </c>
      <c r="S217" s="76" t="s">
        <v>715</v>
      </c>
      <c r="T217" s="76"/>
      <c r="U217" s="260">
        <f t="shared" si="35"/>
        <v>3.375E-3</v>
      </c>
      <c r="V217" s="260">
        <f t="shared" si="35"/>
        <v>3.375E-3</v>
      </c>
      <c r="W217" s="260">
        <f t="shared" si="35"/>
        <v>3.375E-3</v>
      </c>
      <c r="X217" s="260">
        <f t="shared" si="35"/>
        <v>3.375E-3</v>
      </c>
      <c r="Y217" s="260">
        <f t="shared" si="35"/>
        <v>3.375E-3</v>
      </c>
      <c r="Z217" s="260">
        <f t="shared" si="35"/>
        <v>3.375E-3</v>
      </c>
      <c r="AA217" s="260">
        <f t="shared" si="35"/>
        <v>3.375E-3</v>
      </c>
      <c r="AB217" s="260">
        <f t="shared" si="35"/>
        <v>3.375E-3</v>
      </c>
      <c r="AC217" s="76"/>
      <c r="AD217" s="76"/>
      <c r="AE217" s="76"/>
      <c r="AF217" s="97">
        <v>1</v>
      </c>
      <c r="AG217" s="97">
        <v>1</v>
      </c>
      <c r="AH217" s="73"/>
      <c r="AI217" s="57"/>
      <c r="AJ217" s="45"/>
      <c r="AK217" s="45"/>
      <c r="AL217" s="45"/>
    </row>
    <row r="218" spans="1:38" outlineLevel="2" collapsed="1" x14ac:dyDescent="0.35">
      <c r="A218" s="45"/>
      <c r="B218" s="54"/>
      <c r="C218" s="47">
        <f t="shared" si="34"/>
        <v>3</v>
      </c>
      <c r="D218" s="73"/>
      <c r="E218" s="70"/>
      <c r="F218" s="70" t="s">
        <v>721</v>
      </c>
      <c r="G218" s="73"/>
      <c r="H218" s="76" t="s">
        <v>722</v>
      </c>
      <c r="I218" s="96" t="s">
        <v>723</v>
      </c>
      <c r="J218" s="96"/>
      <c r="K218" s="76"/>
      <c r="L218" s="76"/>
      <c r="M218" s="97">
        <v>1.1E-4</v>
      </c>
      <c r="N218" s="97">
        <v>1.1E-4</v>
      </c>
      <c r="O218" s="97">
        <v>1.1E-4</v>
      </c>
      <c r="P218" s="97">
        <v>1.1E-4</v>
      </c>
      <c r="Q218" s="76"/>
      <c r="R218" s="76"/>
      <c r="S218" s="76" t="s">
        <v>539</v>
      </c>
      <c r="T218" s="76"/>
      <c r="U218" s="260">
        <f t="shared" si="35"/>
        <v>0</v>
      </c>
      <c r="V218" s="260">
        <f t="shared" si="35"/>
        <v>0</v>
      </c>
      <c r="W218" s="260">
        <f t="shared" si="35"/>
        <v>0</v>
      </c>
      <c r="X218" s="260">
        <f t="shared" si="35"/>
        <v>0</v>
      </c>
      <c r="Y218" s="260">
        <f t="shared" si="35"/>
        <v>0</v>
      </c>
      <c r="Z218" s="260">
        <f t="shared" si="35"/>
        <v>0</v>
      </c>
      <c r="AA218" s="260">
        <f t="shared" si="35"/>
        <v>0</v>
      </c>
      <c r="AB218" s="260">
        <f t="shared" si="35"/>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724</v>
      </c>
      <c r="G219" s="73"/>
      <c r="H219" s="76" t="s">
        <v>725</v>
      </c>
      <c r="I219" s="96" t="s">
        <v>529</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INT($C$29)+2</f>
        <v>3</v>
      </c>
      <c r="D220" s="73"/>
      <c r="E220" s="70"/>
      <c r="F220" s="70" t="s">
        <v>726</v>
      </c>
      <c r="G220" s="73"/>
      <c r="H220" s="76" t="s">
        <v>727</v>
      </c>
      <c r="I220" s="96" t="s">
        <v>2285</v>
      </c>
      <c r="J220" s="96"/>
      <c r="K220" s="97">
        <v>2.5999999999999999E-3</v>
      </c>
      <c r="L220" s="97">
        <v>2.5999999999999999E-3</v>
      </c>
      <c r="M220" s="97">
        <v>2.5999999999999999E-3</v>
      </c>
      <c r="N220" s="97">
        <v>2.5999999999999999E-3</v>
      </c>
      <c r="O220" s="97">
        <v>2.5999999999999999E-3</v>
      </c>
      <c r="P220" s="97">
        <v>2.5999999999999999E-3</v>
      </c>
      <c r="Q220" s="76"/>
      <c r="R220" s="76"/>
      <c r="S220" s="76" t="s">
        <v>539</v>
      </c>
      <c r="T220" s="76"/>
      <c r="U220" s="260">
        <f t="shared" ref="U220:AB226" si="36">INDEX($K220:$Q220,1,U$43)</f>
        <v>2.5999999999999999E-3</v>
      </c>
      <c r="V220" s="260">
        <f t="shared" si="36"/>
        <v>2.5999999999999999E-3</v>
      </c>
      <c r="W220" s="260">
        <f t="shared" si="36"/>
        <v>2.5999999999999999E-3</v>
      </c>
      <c r="X220" s="260">
        <f t="shared" si="36"/>
        <v>2.5999999999999999E-3</v>
      </c>
      <c r="Y220" s="260">
        <f t="shared" si="36"/>
        <v>2.5999999999999999E-3</v>
      </c>
      <c r="Z220" s="260">
        <f t="shared" si="36"/>
        <v>2.5999999999999999E-3</v>
      </c>
      <c r="AA220" s="260">
        <f t="shared" si="36"/>
        <v>2.5999999999999999E-3</v>
      </c>
      <c r="AB220" s="260">
        <f t="shared" si="36"/>
        <v>2.5999999999999999E-3</v>
      </c>
      <c r="AC220" s="76"/>
      <c r="AD220" s="76"/>
      <c r="AE220" s="76"/>
      <c r="AF220" s="97">
        <v>1</v>
      </c>
      <c r="AG220" s="97">
        <v>1</v>
      </c>
      <c r="AH220" s="73"/>
      <c r="AI220" s="57"/>
      <c r="AJ220" s="45"/>
      <c r="AK220" s="45"/>
      <c r="AL220" s="45"/>
    </row>
    <row r="221" spans="1:38" outlineLevel="2" x14ac:dyDescent="0.35">
      <c r="A221" s="45"/>
      <c r="B221" s="54"/>
      <c r="C221" s="47">
        <f>INT($C$29)+2</f>
        <v>3</v>
      </c>
      <c r="D221" s="73"/>
      <c r="E221" s="70"/>
      <c r="F221" s="70" t="s">
        <v>728</v>
      </c>
      <c r="G221" s="73"/>
      <c r="H221" s="76" t="s">
        <v>729</v>
      </c>
      <c r="I221" s="96" t="s">
        <v>730</v>
      </c>
      <c r="J221" s="96"/>
      <c r="K221" s="97">
        <v>40</v>
      </c>
      <c r="L221" s="97">
        <v>40</v>
      </c>
      <c r="M221" s="97">
        <v>5</v>
      </c>
      <c r="N221" s="97">
        <v>5</v>
      </c>
      <c r="O221" s="97">
        <v>5</v>
      </c>
      <c r="P221" s="97">
        <v>5</v>
      </c>
      <c r="Q221" s="76"/>
      <c r="R221" s="76" t="s">
        <v>539</v>
      </c>
      <c r="S221" s="76"/>
      <c r="T221" s="76"/>
      <c r="U221" s="260">
        <f t="shared" si="36"/>
        <v>40</v>
      </c>
      <c r="V221" s="260">
        <f t="shared" si="36"/>
        <v>40</v>
      </c>
      <c r="W221" s="260">
        <f t="shared" si="36"/>
        <v>40</v>
      </c>
      <c r="X221" s="260">
        <f t="shared" si="36"/>
        <v>40</v>
      </c>
      <c r="Y221" s="260">
        <f t="shared" si="36"/>
        <v>40</v>
      </c>
      <c r="Z221" s="260">
        <f t="shared" si="36"/>
        <v>40</v>
      </c>
      <c r="AA221" s="260">
        <f t="shared" si="36"/>
        <v>40</v>
      </c>
      <c r="AB221" s="260">
        <f t="shared" si="36"/>
        <v>40</v>
      </c>
      <c r="AC221" s="76"/>
      <c r="AD221" s="76"/>
      <c r="AE221" s="76"/>
      <c r="AF221" s="97">
        <v>1</v>
      </c>
      <c r="AG221" s="97">
        <v>1</v>
      </c>
      <c r="AH221" s="73"/>
      <c r="AI221" s="57"/>
      <c r="AJ221" s="45"/>
      <c r="AK221" s="45"/>
      <c r="AL221" s="45"/>
    </row>
    <row r="222" spans="1:38" outlineLevel="2" x14ac:dyDescent="0.35">
      <c r="A222" s="45"/>
      <c r="B222" s="54"/>
      <c r="C222" s="47">
        <f>INT($C$29)+2</f>
        <v>3</v>
      </c>
      <c r="D222" s="73"/>
      <c r="E222" s="70"/>
      <c r="F222" s="70" t="s">
        <v>731</v>
      </c>
      <c r="G222" s="73"/>
      <c r="H222" s="76" t="s">
        <v>732</v>
      </c>
      <c r="I222" s="96" t="s">
        <v>733</v>
      </c>
      <c r="J222" s="96"/>
      <c r="K222" s="97">
        <v>100</v>
      </c>
      <c r="L222" s="97">
        <v>100</v>
      </c>
      <c r="M222" s="97">
        <v>100</v>
      </c>
      <c r="N222" s="97">
        <v>100</v>
      </c>
      <c r="O222" s="97">
        <v>100</v>
      </c>
      <c r="P222" s="97">
        <v>100</v>
      </c>
      <c r="Q222" s="76"/>
      <c r="R222" s="76" t="s">
        <v>539</v>
      </c>
      <c r="S222" s="76"/>
      <c r="T222" s="76"/>
      <c r="U222" s="260">
        <f t="shared" si="36"/>
        <v>100</v>
      </c>
      <c r="V222" s="260">
        <f t="shared" si="36"/>
        <v>100</v>
      </c>
      <c r="W222" s="260">
        <f t="shared" si="36"/>
        <v>100</v>
      </c>
      <c r="X222" s="260">
        <f t="shared" si="36"/>
        <v>100</v>
      </c>
      <c r="Y222" s="260">
        <f t="shared" si="36"/>
        <v>100</v>
      </c>
      <c r="Z222" s="260">
        <f t="shared" si="36"/>
        <v>100</v>
      </c>
      <c r="AA222" s="260">
        <f t="shared" si="36"/>
        <v>100</v>
      </c>
      <c r="AB222" s="260">
        <f t="shared" si="36"/>
        <v>100</v>
      </c>
      <c r="AC222" s="76"/>
      <c r="AD222" s="76"/>
      <c r="AE222" s="76"/>
      <c r="AF222" s="97">
        <v>1</v>
      </c>
      <c r="AG222" s="97">
        <v>1</v>
      </c>
      <c r="AH222" s="73"/>
      <c r="AI222" s="57"/>
      <c r="AJ222" s="45"/>
      <c r="AK222" s="45"/>
      <c r="AL222" s="45"/>
    </row>
    <row r="223" spans="1:38" outlineLevel="2" x14ac:dyDescent="0.35">
      <c r="A223" s="45"/>
      <c r="B223" s="54"/>
      <c r="C223" s="47">
        <f t="shared" ref="C223:C225" si="37">INT($C$29)+2</f>
        <v>3</v>
      </c>
      <c r="D223" s="73"/>
      <c r="E223" s="70"/>
      <c r="F223" s="70" t="s">
        <v>734</v>
      </c>
      <c r="G223" s="73"/>
      <c r="H223" s="76" t="s">
        <v>735</v>
      </c>
      <c r="I223" s="96" t="s">
        <v>733</v>
      </c>
      <c r="J223" s="96"/>
      <c r="K223" s="97">
        <v>100</v>
      </c>
      <c r="L223" s="97">
        <v>100</v>
      </c>
      <c r="M223" s="97">
        <v>100</v>
      </c>
      <c r="N223" s="97">
        <v>100</v>
      </c>
      <c r="O223" s="97">
        <v>100</v>
      </c>
      <c r="P223" s="97">
        <v>100</v>
      </c>
      <c r="Q223" s="76"/>
      <c r="R223" s="76" t="s">
        <v>539</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outlineLevel="2" x14ac:dyDescent="0.35">
      <c r="A224" s="45"/>
      <c r="B224" s="54"/>
      <c r="C224" s="47">
        <f t="shared" si="37"/>
        <v>3</v>
      </c>
      <c r="D224" s="73"/>
      <c r="E224" s="70"/>
      <c r="F224" s="70" t="s">
        <v>2899</v>
      </c>
      <c r="G224" s="73"/>
      <c r="H224" s="76" t="s">
        <v>2902</v>
      </c>
      <c r="I224" s="96" t="s">
        <v>2903</v>
      </c>
      <c r="J224" s="96"/>
      <c r="K224" s="97">
        <v>0</v>
      </c>
      <c r="L224" s="97">
        <v>0</v>
      </c>
      <c r="M224" s="97">
        <v>0</v>
      </c>
      <c r="N224" s="97">
        <v>0</v>
      </c>
      <c r="O224" s="97">
        <v>0</v>
      </c>
      <c r="P224" s="97">
        <v>0</v>
      </c>
      <c r="Q224" s="76"/>
      <c r="R224" s="76" t="s">
        <v>2892</v>
      </c>
      <c r="S224" s="76" t="s">
        <v>2892</v>
      </c>
      <c r="T224" s="76"/>
      <c r="U224" s="260">
        <f t="shared" si="36"/>
        <v>0</v>
      </c>
      <c r="V224" s="260">
        <f t="shared" si="36"/>
        <v>0</v>
      </c>
      <c r="W224" s="260">
        <f t="shared" si="36"/>
        <v>0</v>
      </c>
      <c r="X224" s="260">
        <f t="shared" si="36"/>
        <v>0</v>
      </c>
      <c r="Y224" s="260">
        <f t="shared" si="36"/>
        <v>0</v>
      </c>
      <c r="Z224" s="260">
        <f t="shared" si="36"/>
        <v>0</v>
      </c>
      <c r="AA224" s="260">
        <f t="shared" si="36"/>
        <v>0</v>
      </c>
      <c r="AB224" s="260">
        <f t="shared" si="36"/>
        <v>0</v>
      </c>
      <c r="AC224" s="76"/>
      <c r="AD224" s="76"/>
      <c r="AE224" s="76"/>
      <c r="AF224" s="97">
        <v>1</v>
      </c>
      <c r="AG224" s="97">
        <v>1</v>
      </c>
      <c r="AH224" s="73"/>
      <c r="AI224" s="57"/>
      <c r="AJ224" s="45"/>
      <c r="AK224" s="45"/>
      <c r="AL224" s="45"/>
    </row>
    <row r="225" spans="1:38" outlineLevel="2" x14ac:dyDescent="0.35">
      <c r="A225" s="45"/>
      <c r="B225" s="54"/>
      <c r="C225" s="47">
        <f t="shared" si="37"/>
        <v>3</v>
      </c>
      <c r="D225" s="73"/>
      <c r="E225" s="70"/>
      <c r="F225" s="70" t="s">
        <v>2900</v>
      </c>
      <c r="G225" s="73"/>
      <c r="H225" s="76" t="s">
        <v>2904</v>
      </c>
      <c r="I225" s="96" t="s">
        <v>2903</v>
      </c>
      <c r="J225" s="96"/>
      <c r="K225" s="97">
        <v>1.9E-2</v>
      </c>
      <c r="L225" s="97">
        <v>1.9E-2</v>
      </c>
      <c r="M225" s="97">
        <v>1.9E-2</v>
      </c>
      <c r="N225" s="97">
        <v>1.9E-2</v>
      </c>
      <c r="O225" s="97">
        <v>1.9E-2</v>
      </c>
      <c r="P225" s="97">
        <v>1.9E-2</v>
      </c>
      <c r="Q225" s="76"/>
      <c r="R225" s="76" t="s">
        <v>2892</v>
      </c>
      <c r="S225" s="76" t="s">
        <v>2892</v>
      </c>
      <c r="T225" s="76"/>
      <c r="U225" s="260">
        <f t="shared" si="36"/>
        <v>1.9E-2</v>
      </c>
      <c r="V225" s="260">
        <f t="shared" si="36"/>
        <v>1.9E-2</v>
      </c>
      <c r="W225" s="260">
        <f t="shared" si="36"/>
        <v>1.9E-2</v>
      </c>
      <c r="X225" s="260">
        <f t="shared" si="36"/>
        <v>1.9E-2</v>
      </c>
      <c r="Y225" s="260">
        <f t="shared" si="36"/>
        <v>1.9E-2</v>
      </c>
      <c r="Z225" s="260">
        <f t="shared" si="36"/>
        <v>1.9E-2</v>
      </c>
      <c r="AA225" s="260">
        <f t="shared" si="36"/>
        <v>1.9E-2</v>
      </c>
      <c r="AB225" s="260">
        <f t="shared" si="36"/>
        <v>1.9E-2</v>
      </c>
      <c r="AC225" s="76"/>
      <c r="AD225" s="76"/>
      <c r="AE225" s="76"/>
      <c r="AF225" s="97">
        <v>1</v>
      </c>
      <c r="AG225" s="97">
        <v>1</v>
      </c>
      <c r="AH225" s="73"/>
      <c r="AI225" s="57"/>
      <c r="AJ225" s="45"/>
      <c r="AK225" s="45"/>
      <c r="AL225" s="45"/>
    </row>
    <row r="226" spans="1:38" outlineLevel="2" x14ac:dyDescent="0.35">
      <c r="A226" s="45"/>
      <c r="B226" s="54"/>
      <c r="C226" s="47">
        <f>INT($C$29)+2</f>
        <v>3</v>
      </c>
      <c r="D226" s="73"/>
      <c r="E226" s="70"/>
      <c r="F226" s="70" t="s">
        <v>2901</v>
      </c>
      <c r="G226" s="73"/>
      <c r="H226" s="76" t="s">
        <v>2905</v>
      </c>
      <c r="I226" s="96" t="s">
        <v>2903</v>
      </c>
      <c r="J226" s="96"/>
      <c r="K226" s="97">
        <v>0.185</v>
      </c>
      <c r="L226" s="97">
        <v>0.185</v>
      </c>
      <c r="M226" s="97">
        <v>0.185</v>
      </c>
      <c r="N226" s="97">
        <v>0.185</v>
      </c>
      <c r="O226" s="97">
        <v>0.185</v>
      </c>
      <c r="P226" s="97">
        <v>0.185</v>
      </c>
      <c r="Q226" s="76"/>
      <c r="R226" s="76" t="s">
        <v>2892</v>
      </c>
      <c r="S226" s="76" t="s">
        <v>2892</v>
      </c>
      <c r="T226" s="76"/>
      <c r="U226" s="260">
        <f t="shared" si="36"/>
        <v>0.185</v>
      </c>
      <c r="V226" s="260">
        <f t="shared" si="36"/>
        <v>0.185</v>
      </c>
      <c r="W226" s="260">
        <f t="shared" si="36"/>
        <v>0.185</v>
      </c>
      <c r="X226" s="260">
        <f t="shared" si="36"/>
        <v>0.185</v>
      </c>
      <c r="Y226" s="260">
        <f t="shared" si="36"/>
        <v>0.185</v>
      </c>
      <c r="Z226" s="260">
        <f t="shared" si="36"/>
        <v>0.185</v>
      </c>
      <c r="AA226" s="260">
        <f t="shared" si="36"/>
        <v>0.185</v>
      </c>
      <c r="AB226" s="260">
        <f t="shared" si="36"/>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736</v>
      </c>
      <c r="G227" s="73"/>
      <c r="H227" s="253" t="s">
        <v>737</v>
      </c>
      <c r="I227" s="96"/>
      <c r="J227" s="96" t="s">
        <v>546</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738</v>
      </c>
      <c r="F228" s="70" t="s">
        <v>739</v>
      </c>
      <c r="G228" s="73"/>
      <c r="H228" s="76" t="s">
        <v>522</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8">INT($C$29)+2</f>
        <v>3</v>
      </c>
      <c r="D229" s="73"/>
      <c r="E229" s="70"/>
      <c r="F229" s="70" t="s">
        <v>740</v>
      </c>
      <c r="G229" s="73"/>
      <c r="H229" s="76" t="s">
        <v>741</v>
      </c>
      <c r="I229" s="96" t="s">
        <v>529</v>
      </c>
      <c r="J229" s="96"/>
      <c r="K229" s="97">
        <v>0.3</v>
      </c>
      <c r="L229" s="97">
        <v>0.3</v>
      </c>
      <c r="M229" s="97">
        <v>0.3</v>
      </c>
      <c r="N229" s="97">
        <v>0.3</v>
      </c>
      <c r="O229" s="97">
        <v>0.3</v>
      </c>
      <c r="P229" s="97">
        <v>0.3</v>
      </c>
      <c r="Q229" s="76"/>
      <c r="R229" s="76" t="s">
        <v>742</v>
      </c>
      <c r="S229" s="76" t="s">
        <v>742</v>
      </c>
      <c r="T229" s="76"/>
      <c r="U229" s="260">
        <f t="shared" ref="U229:AB235" si="39">INDEX($K229:$Q229,1,U$43)</f>
        <v>0.3</v>
      </c>
      <c r="V229" s="260">
        <f t="shared" si="39"/>
        <v>0.3</v>
      </c>
      <c r="W229" s="260">
        <f t="shared" si="39"/>
        <v>0.3</v>
      </c>
      <c r="X229" s="260">
        <f t="shared" si="39"/>
        <v>0.3</v>
      </c>
      <c r="Y229" s="260">
        <f t="shared" si="39"/>
        <v>0.3</v>
      </c>
      <c r="Z229" s="260">
        <f t="shared" si="39"/>
        <v>0.3</v>
      </c>
      <c r="AA229" s="260">
        <f t="shared" si="39"/>
        <v>0.3</v>
      </c>
      <c r="AB229" s="260">
        <f t="shared" si="39"/>
        <v>0.3</v>
      </c>
      <c r="AC229" s="76"/>
      <c r="AD229" s="76"/>
      <c r="AE229" s="76"/>
      <c r="AF229" s="97">
        <v>1</v>
      </c>
      <c r="AG229" s="97">
        <v>1</v>
      </c>
      <c r="AH229" s="73"/>
      <c r="AI229" s="57"/>
      <c r="AJ229" s="45"/>
      <c r="AK229" s="45"/>
      <c r="AL229" s="45"/>
    </row>
    <row r="230" spans="1:38" outlineLevel="2" x14ac:dyDescent="0.35">
      <c r="A230" s="45"/>
      <c r="B230" s="54"/>
      <c r="C230" s="47">
        <f t="shared" si="38"/>
        <v>3</v>
      </c>
      <c r="D230" s="73"/>
      <c r="E230" s="70"/>
      <c r="F230" s="70" t="s">
        <v>743</v>
      </c>
      <c r="G230" s="73"/>
      <c r="H230" s="76" t="s">
        <v>744</v>
      </c>
      <c r="I230" s="96" t="s">
        <v>529</v>
      </c>
      <c r="J230" s="96"/>
      <c r="K230" s="97">
        <v>0.25</v>
      </c>
      <c r="L230" s="97">
        <v>0.25</v>
      </c>
      <c r="M230" s="97">
        <v>0.25</v>
      </c>
      <c r="N230" s="97">
        <v>0.25</v>
      </c>
      <c r="O230" s="97">
        <v>0.25</v>
      </c>
      <c r="P230" s="97">
        <v>0.25</v>
      </c>
      <c r="Q230" s="76"/>
      <c r="R230" s="76" t="s">
        <v>742</v>
      </c>
      <c r="S230" s="76" t="s">
        <v>742</v>
      </c>
      <c r="T230" s="76"/>
      <c r="U230" s="260">
        <f t="shared" si="39"/>
        <v>0.25</v>
      </c>
      <c r="V230" s="260">
        <f t="shared" si="39"/>
        <v>0.25</v>
      </c>
      <c r="W230" s="260">
        <f t="shared" si="39"/>
        <v>0.25</v>
      </c>
      <c r="X230" s="260">
        <f t="shared" si="39"/>
        <v>0.25</v>
      </c>
      <c r="Y230" s="260">
        <f t="shared" si="39"/>
        <v>0.25</v>
      </c>
      <c r="Z230" s="260">
        <f t="shared" si="39"/>
        <v>0.25</v>
      </c>
      <c r="AA230" s="260">
        <f t="shared" si="39"/>
        <v>0.25</v>
      </c>
      <c r="AB230" s="260">
        <f t="shared" si="39"/>
        <v>0.25</v>
      </c>
      <c r="AC230" s="76"/>
      <c r="AD230" s="76"/>
      <c r="AE230" s="76"/>
      <c r="AF230" s="97">
        <v>1</v>
      </c>
      <c r="AG230" s="97">
        <v>1</v>
      </c>
      <c r="AH230" s="73"/>
      <c r="AI230" s="57"/>
      <c r="AJ230" s="45"/>
      <c r="AK230" s="45"/>
      <c r="AL230" s="45"/>
    </row>
    <row r="231" spans="1:38" outlineLevel="2" x14ac:dyDescent="0.35">
      <c r="A231" s="45"/>
      <c r="B231" s="54"/>
      <c r="C231" s="47">
        <f t="shared" si="38"/>
        <v>3</v>
      </c>
      <c r="D231" s="73"/>
      <c r="E231" s="70"/>
      <c r="F231" s="70" t="s">
        <v>745</v>
      </c>
      <c r="G231" s="73"/>
      <c r="H231" s="76" t="s">
        <v>746</v>
      </c>
      <c r="I231" s="96" t="s">
        <v>529</v>
      </c>
      <c r="J231" s="96"/>
      <c r="K231" s="97">
        <v>0.1</v>
      </c>
      <c r="L231" s="97">
        <v>0.1</v>
      </c>
      <c r="M231" s="97">
        <v>0.1</v>
      </c>
      <c r="N231" s="97">
        <v>0.1</v>
      </c>
      <c r="O231" s="97">
        <v>0.1</v>
      </c>
      <c r="P231" s="97">
        <v>0.1</v>
      </c>
      <c r="Q231" s="76"/>
      <c r="R231" s="76" t="s">
        <v>742</v>
      </c>
      <c r="S231" s="76" t="s">
        <v>742</v>
      </c>
      <c r="T231" s="76"/>
      <c r="U231" s="260">
        <f t="shared" si="39"/>
        <v>0.1</v>
      </c>
      <c r="V231" s="260">
        <f t="shared" si="39"/>
        <v>0.1</v>
      </c>
      <c r="W231" s="260">
        <f t="shared" si="39"/>
        <v>0.1</v>
      </c>
      <c r="X231" s="260">
        <f t="shared" si="39"/>
        <v>0.1</v>
      </c>
      <c r="Y231" s="260">
        <f t="shared" si="39"/>
        <v>0.1</v>
      </c>
      <c r="Z231" s="260">
        <f t="shared" si="39"/>
        <v>0.1</v>
      </c>
      <c r="AA231" s="260">
        <f t="shared" si="39"/>
        <v>0.1</v>
      </c>
      <c r="AB231" s="260">
        <f t="shared" si="39"/>
        <v>0.1</v>
      </c>
      <c r="AC231" s="76"/>
      <c r="AD231" s="76"/>
      <c r="AE231" s="76"/>
      <c r="AF231" s="97">
        <v>1</v>
      </c>
      <c r="AG231" s="97">
        <v>1</v>
      </c>
      <c r="AH231" s="73"/>
      <c r="AI231" s="57"/>
      <c r="AJ231" s="45"/>
      <c r="AK231" s="45"/>
      <c r="AL231" s="45"/>
    </row>
    <row r="232" spans="1:38" outlineLevel="2" x14ac:dyDescent="0.35">
      <c r="A232" s="45"/>
      <c r="B232" s="54"/>
      <c r="C232" s="47">
        <f t="shared" si="38"/>
        <v>3</v>
      </c>
      <c r="D232" s="73"/>
      <c r="E232" s="70"/>
      <c r="F232" s="70" t="s">
        <v>747</v>
      </c>
      <c r="G232" s="73"/>
      <c r="H232" s="76" t="s">
        <v>748</v>
      </c>
      <c r="I232" s="96" t="s">
        <v>573</v>
      </c>
      <c r="J232" s="96"/>
      <c r="K232" s="97">
        <v>7.0000000000000001E-3</v>
      </c>
      <c r="L232" s="97">
        <v>7.0000000000000001E-3</v>
      </c>
      <c r="M232" s="97">
        <v>7.0000000000000001E-3</v>
      </c>
      <c r="N232" s="97">
        <v>7.0000000000000001E-3</v>
      </c>
      <c r="O232" s="97">
        <v>7.0000000000000001E-3</v>
      </c>
      <c r="P232" s="97">
        <v>7.0000000000000001E-3</v>
      </c>
      <c r="Q232" s="76"/>
      <c r="R232" s="76" t="s">
        <v>742</v>
      </c>
      <c r="S232" s="76" t="s">
        <v>742</v>
      </c>
      <c r="T232" s="76"/>
      <c r="U232" s="260">
        <f t="shared" si="39"/>
        <v>7.0000000000000001E-3</v>
      </c>
      <c r="V232" s="260">
        <f t="shared" si="39"/>
        <v>7.0000000000000001E-3</v>
      </c>
      <c r="W232" s="260">
        <f t="shared" si="39"/>
        <v>7.0000000000000001E-3</v>
      </c>
      <c r="X232" s="260">
        <f t="shared" si="39"/>
        <v>7.0000000000000001E-3</v>
      </c>
      <c r="Y232" s="260">
        <f t="shared" si="39"/>
        <v>7.0000000000000001E-3</v>
      </c>
      <c r="Z232" s="260">
        <f t="shared" si="39"/>
        <v>7.0000000000000001E-3</v>
      </c>
      <c r="AA232" s="260">
        <f t="shared" si="39"/>
        <v>7.0000000000000001E-3</v>
      </c>
      <c r="AB232" s="260">
        <f t="shared" si="39"/>
        <v>7.0000000000000001E-3</v>
      </c>
      <c r="AC232" s="76"/>
      <c r="AD232" s="76"/>
      <c r="AE232" s="76"/>
      <c r="AF232" s="97">
        <v>1</v>
      </c>
      <c r="AG232" s="97">
        <v>1</v>
      </c>
      <c r="AH232" s="73"/>
      <c r="AI232" s="57"/>
      <c r="AJ232" s="45"/>
      <c r="AK232" s="45"/>
      <c r="AL232" s="45"/>
    </row>
    <row r="233" spans="1:38" outlineLevel="2" x14ac:dyDescent="0.35">
      <c r="A233" s="45"/>
      <c r="B233" s="54"/>
      <c r="C233" s="47">
        <f t="shared" si="38"/>
        <v>3</v>
      </c>
      <c r="D233" s="73"/>
      <c r="E233" s="70"/>
      <c r="F233" s="70" t="s">
        <v>749</v>
      </c>
      <c r="G233" s="73"/>
      <c r="H233" s="76" t="s">
        <v>750</v>
      </c>
      <c r="I233" s="96" t="s">
        <v>573</v>
      </c>
      <c r="J233" s="96"/>
      <c r="K233" s="97">
        <v>5.0000000000000001E-3</v>
      </c>
      <c r="L233" s="97">
        <v>5.0000000000000001E-3</v>
      </c>
      <c r="M233" s="97">
        <v>5.0000000000000001E-3</v>
      </c>
      <c r="N233" s="97">
        <v>5.0000000000000001E-3</v>
      </c>
      <c r="O233" s="97">
        <v>5.0000000000000001E-3</v>
      </c>
      <c r="P233" s="97">
        <v>5.0000000000000001E-3</v>
      </c>
      <c r="Q233" s="76"/>
      <c r="R233" s="76" t="s">
        <v>742</v>
      </c>
      <c r="S233" s="76" t="s">
        <v>742</v>
      </c>
      <c r="T233" s="76"/>
      <c r="U233" s="260">
        <f t="shared" si="39"/>
        <v>5.0000000000000001E-3</v>
      </c>
      <c r="V233" s="260">
        <f t="shared" si="39"/>
        <v>5.0000000000000001E-3</v>
      </c>
      <c r="W233" s="260">
        <f t="shared" si="39"/>
        <v>5.0000000000000001E-3</v>
      </c>
      <c r="X233" s="260">
        <f t="shared" si="39"/>
        <v>5.0000000000000001E-3</v>
      </c>
      <c r="Y233" s="260">
        <f t="shared" si="39"/>
        <v>5.0000000000000001E-3</v>
      </c>
      <c r="Z233" s="260">
        <f t="shared" si="39"/>
        <v>5.0000000000000001E-3</v>
      </c>
      <c r="AA233" s="260">
        <f t="shared" si="39"/>
        <v>5.0000000000000001E-3</v>
      </c>
      <c r="AB233" s="260">
        <f t="shared" si="39"/>
        <v>5.0000000000000001E-3</v>
      </c>
      <c r="AC233" s="76"/>
      <c r="AD233" s="76"/>
      <c r="AE233" s="76"/>
      <c r="AF233" s="97">
        <v>1</v>
      </c>
      <c r="AG233" s="97">
        <v>1</v>
      </c>
      <c r="AH233" s="73"/>
      <c r="AI233" s="57"/>
      <c r="AJ233" s="45"/>
      <c r="AK233" s="45"/>
      <c r="AL233" s="45"/>
    </row>
    <row r="234" spans="1:38" outlineLevel="2" x14ac:dyDescent="0.35">
      <c r="A234" s="45"/>
      <c r="B234" s="54"/>
      <c r="C234" s="47">
        <f t="shared" si="38"/>
        <v>3</v>
      </c>
      <c r="D234" s="73"/>
      <c r="E234" s="70"/>
      <c r="F234" s="70" t="s">
        <v>751</v>
      </c>
      <c r="G234" s="73"/>
      <c r="H234" s="76" t="s">
        <v>752</v>
      </c>
      <c r="I234" s="96" t="s">
        <v>529</v>
      </c>
      <c r="J234" s="96"/>
      <c r="K234" s="97">
        <v>0.35</v>
      </c>
      <c r="L234" s="97">
        <v>0.35</v>
      </c>
      <c r="M234" s="97">
        <v>0.35</v>
      </c>
      <c r="N234" s="97">
        <v>0.35</v>
      </c>
      <c r="O234" s="97">
        <v>0.35</v>
      </c>
      <c r="P234" s="97">
        <v>0.35</v>
      </c>
      <c r="Q234" s="76"/>
      <c r="R234" s="76" t="s">
        <v>742</v>
      </c>
      <c r="S234" s="76" t="s">
        <v>742</v>
      </c>
      <c r="T234" s="76"/>
      <c r="U234" s="260">
        <f t="shared" si="39"/>
        <v>0.35</v>
      </c>
      <c r="V234" s="260">
        <f t="shared" si="39"/>
        <v>0.35</v>
      </c>
      <c r="W234" s="260">
        <f t="shared" si="39"/>
        <v>0.35</v>
      </c>
      <c r="X234" s="260">
        <f t="shared" si="39"/>
        <v>0.35</v>
      </c>
      <c r="Y234" s="260">
        <f t="shared" si="39"/>
        <v>0.35</v>
      </c>
      <c r="Z234" s="260">
        <f t="shared" si="39"/>
        <v>0.35</v>
      </c>
      <c r="AA234" s="260">
        <f t="shared" si="39"/>
        <v>0.35</v>
      </c>
      <c r="AB234" s="260">
        <f t="shared" si="39"/>
        <v>0.35</v>
      </c>
      <c r="AC234" s="76"/>
      <c r="AD234" s="76"/>
      <c r="AE234" s="76"/>
      <c r="AF234" s="97">
        <v>1</v>
      </c>
      <c r="AG234" s="97">
        <v>1</v>
      </c>
      <c r="AH234" s="73"/>
      <c r="AI234" s="57"/>
      <c r="AJ234" s="45"/>
      <c r="AK234" s="45"/>
      <c r="AL234" s="45"/>
    </row>
    <row r="235" spans="1:38" outlineLevel="2" x14ac:dyDescent="0.35">
      <c r="A235" s="45"/>
      <c r="B235" s="54"/>
      <c r="C235" s="47">
        <f t="shared" si="38"/>
        <v>3</v>
      </c>
      <c r="D235" s="73"/>
      <c r="E235" s="70"/>
      <c r="F235" s="70" t="s">
        <v>753</v>
      </c>
      <c r="G235" s="73"/>
      <c r="H235" s="76" t="s">
        <v>754</v>
      </c>
      <c r="I235" s="96" t="s">
        <v>529</v>
      </c>
      <c r="J235" s="96"/>
      <c r="K235" s="97">
        <v>0.1</v>
      </c>
      <c r="L235" s="97">
        <v>0.1</v>
      </c>
      <c r="M235" s="97">
        <v>0.1</v>
      </c>
      <c r="N235" s="97">
        <v>0.1</v>
      </c>
      <c r="O235" s="97">
        <v>0.1</v>
      </c>
      <c r="P235" s="97">
        <v>0.1</v>
      </c>
      <c r="Q235" s="76"/>
      <c r="R235" s="76" t="s">
        <v>700</v>
      </c>
      <c r="S235" s="76" t="s">
        <v>742</v>
      </c>
      <c r="T235" s="76"/>
      <c r="U235" s="260">
        <f t="shared" si="39"/>
        <v>0.1</v>
      </c>
      <c r="V235" s="260">
        <f t="shared" si="39"/>
        <v>0.1</v>
      </c>
      <c r="W235" s="260">
        <f t="shared" si="39"/>
        <v>0.1</v>
      </c>
      <c r="X235" s="260">
        <f t="shared" si="39"/>
        <v>0.1</v>
      </c>
      <c r="Y235" s="260">
        <f t="shared" si="39"/>
        <v>0.1</v>
      </c>
      <c r="Z235" s="260">
        <f t="shared" si="39"/>
        <v>0.1</v>
      </c>
      <c r="AA235" s="260">
        <f t="shared" si="39"/>
        <v>0.1</v>
      </c>
      <c r="AB235" s="260">
        <f t="shared" si="39"/>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755</v>
      </c>
      <c r="G236" s="73"/>
      <c r="H236" s="253" t="s">
        <v>756</v>
      </c>
      <c r="I236" s="96"/>
      <c r="J236" s="96" t="s">
        <v>546</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757</v>
      </c>
      <c r="F237" s="70" t="s">
        <v>758</v>
      </c>
      <c r="G237" s="73"/>
      <c r="H237" s="76" t="s">
        <v>522</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40">INT($C$29)+2</f>
        <v>3</v>
      </c>
      <c r="D238" s="73"/>
      <c r="E238" s="70"/>
      <c r="F238" s="70" t="s">
        <v>759</v>
      </c>
      <c r="G238" s="73"/>
      <c r="H238" s="76" t="s">
        <v>760</v>
      </c>
      <c r="I238" s="96" t="s">
        <v>529</v>
      </c>
      <c r="J238" s="96"/>
      <c r="K238" s="97">
        <v>0.05</v>
      </c>
      <c r="L238" s="97">
        <v>0.05</v>
      </c>
      <c r="M238" s="97">
        <v>0.05</v>
      </c>
      <c r="N238" s="97">
        <v>0.05</v>
      </c>
      <c r="O238" s="97">
        <v>0.05</v>
      </c>
      <c r="P238" s="97">
        <v>0.05</v>
      </c>
      <c r="Q238" s="76"/>
      <c r="R238" s="76" t="s">
        <v>761</v>
      </c>
      <c r="S238" s="76" t="s">
        <v>761</v>
      </c>
      <c r="T238" s="76"/>
      <c r="U238" s="260">
        <f t="shared" ref="U238:AB246" si="41">INDEX($K238:$Q238,1,U$43)</f>
        <v>0.05</v>
      </c>
      <c r="V238" s="260">
        <f t="shared" si="41"/>
        <v>0.05</v>
      </c>
      <c r="W238" s="260">
        <f t="shared" si="41"/>
        <v>0.05</v>
      </c>
      <c r="X238" s="260">
        <f t="shared" si="41"/>
        <v>0.05</v>
      </c>
      <c r="Y238" s="260">
        <f t="shared" si="41"/>
        <v>0.05</v>
      </c>
      <c r="Z238" s="260">
        <f t="shared" si="41"/>
        <v>0.05</v>
      </c>
      <c r="AA238" s="260">
        <f t="shared" si="41"/>
        <v>0.05</v>
      </c>
      <c r="AB238" s="260">
        <f t="shared" si="41"/>
        <v>0.05</v>
      </c>
      <c r="AC238" s="76"/>
      <c r="AD238" s="76"/>
      <c r="AE238" s="76"/>
      <c r="AF238" s="97">
        <v>1</v>
      </c>
      <c r="AG238" s="97">
        <v>1</v>
      </c>
      <c r="AH238" s="73"/>
      <c r="AI238" s="57"/>
      <c r="AJ238" s="45"/>
      <c r="AK238" s="45"/>
      <c r="AL238" s="45"/>
    </row>
    <row r="239" spans="1:38" outlineLevel="2" x14ac:dyDescent="0.35">
      <c r="A239" s="45"/>
      <c r="B239" s="54"/>
      <c r="C239" s="47">
        <f t="shared" si="40"/>
        <v>3</v>
      </c>
      <c r="D239" s="73"/>
      <c r="E239" s="70"/>
      <c r="F239" s="70" t="s">
        <v>762</v>
      </c>
      <c r="G239" s="73"/>
      <c r="H239" s="76" t="s">
        <v>763</v>
      </c>
      <c r="I239" s="96" t="s">
        <v>529</v>
      </c>
      <c r="J239" s="96"/>
      <c r="K239" s="97">
        <v>0.85</v>
      </c>
      <c r="L239" s="97">
        <v>0.85</v>
      </c>
      <c r="M239" s="97">
        <v>0.85</v>
      </c>
      <c r="N239" s="97">
        <v>0.85</v>
      </c>
      <c r="O239" s="97">
        <v>0.85</v>
      </c>
      <c r="P239" s="97">
        <v>0.85</v>
      </c>
      <c r="Q239" s="76"/>
      <c r="R239" s="76" t="s">
        <v>761</v>
      </c>
      <c r="S239" s="76" t="s">
        <v>761</v>
      </c>
      <c r="T239" s="76"/>
      <c r="U239" s="260">
        <f t="shared" si="41"/>
        <v>0.85</v>
      </c>
      <c r="V239" s="260">
        <f t="shared" si="41"/>
        <v>0.85</v>
      </c>
      <c r="W239" s="260">
        <f t="shared" si="41"/>
        <v>0.85</v>
      </c>
      <c r="X239" s="260">
        <f t="shared" si="41"/>
        <v>0.85</v>
      </c>
      <c r="Y239" s="260">
        <f t="shared" si="41"/>
        <v>0.85</v>
      </c>
      <c r="Z239" s="260">
        <f t="shared" si="41"/>
        <v>0.85</v>
      </c>
      <c r="AA239" s="260">
        <f t="shared" si="41"/>
        <v>0.85</v>
      </c>
      <c r="AB239" s="260">
        <f t="shared" si="41"/>
        <v>0.85</v>
      </c>
      <c r="AC239" s="76"/>
      <c r="AD239" s="76"/>
      <c r="AE239" s="76"/>
      <c r="AF239" s="97">
        <v>1</v>
      </c>
      <c r="AG239" s="97">
        <v>1</v>
      </c>
      <c r="AH239" s="73"/>
      <c r="AI239" s="57"/>
      <c r="AJ239" s="45"/>
      <c r="AK239" s="45"/>
      <c r="AL239" s="45"/>
    </row>
    <row r="240" spans="1:38" outlineLevel="2" x14ac:dyDescent="0.35">
      <c r="A240" s="45"/>
      <c r="B240" s="54"/>
      <c r="C240" s="47">
        <f t="shared" si="40"/>
        <v>3</v>
      </c>
      <c r="D240" s="73"/>
      <c r="E240" s="70"/>
      <c r="F240" s="70" t="s">
        <v>764</v>
      </c>
      <c r="G240" s="73"/>
      <c r="H240" s="76" t="s">
        <v>765</v>
      </c>
      <c r="I240" s="96" t="s">
        <v>529</v>
      </c>
      <c r="J240" s="96"/>
      <c r="K240" s="97">
        <v>5.5</v>
      </c>
      <c r="L240" s="97">
        <v>5.5</v>
      </c>
      <c r="M240" s="97">
        <v>5.5</v>
      </c>
      <c r="N240" s="97">
        <v>5.5</v>
      </c>
      <c r="O240" s="97">
        <v>5.5</v>
      </c>
      <c r="P240" s="97">
        <v>5.5</v>
      </c>
      <c r="Q240" s="76"/>
      <c r="R240" s="76" t="s">
        <v>761</v>
      </c>
      <c r="S240" s="76" t="s">
        <v>761</v>
      </c>
      <c r="T240" s="76"/>
      <c r="U240" s="260">
        <f t="shared" si="41"/>
        <v>5.5</v>
      </c>
      <c r="V240" s="260">
        <f t="shared" si="41"/>
        <v>5.5</v>
      </c>
      <c r="W240" s="260">
        <f t="shared" si="41"/>
        <v>5.5</v>
      </c>
      <c r="X240" s="260">
        <f t="shared" si="41"/>
        <v>5.5</v>
      </c>
      <c r="Y240" s="260">
        <f t="shared" si="41"/>
        <v>5.5</v>
      </c>
      <c r="Z240" s="260">
        <f t="shared" si="41"/>
        <v>5.5</v>
      </c>
      <c r="AA240" s="260">
        <f t="shared" si="41"/>
        <v>5.5</v>
      </c>
      <c r="AB240" s="260">
        <f t="shared" si="41"/>
        <v>5.5</v>
      </c>
      <c r="AC240" s="76"/>
      <c r="AD240" s="76"/>
      <c r="AE240" s="76"/>
      <c r="AF240" s="97">
        <v>1</v>
      </c>
      <c r="AG240" s="97">
        <v>1</v>
      </c>
      <c r="AH240" s="73"/>
      <c r="AI240" s="57"/>
      <c r="AJ240" s="45"/>
      <c r="AK240" s="45"/>
      <c r="AL240" s="45"/>
    </row>
    <row r="241" spans="1:38" outlineLevel="2" x14ac:dyDescent="0.35">
      <c r="A241" s="45"/>
      <c r="B241" s="54"/>
      <c r="C241" s="47">
        <f t="shared" si="40"/>
        <v>3</v>
      </c>
      <c r="D241" s="73"/>
      <c r="E241" s="70"/>
      <c r="F241" s="70" t="s">
        <v>766</v>
      </c>
      <c r="G241" s="73"/>
      <c r="H241" s="76" t="s">
        <v>767</v>
      </c>
      <c r="I241" s="96" t="s">
        <v>529</v>
      </c>
      <c r="J241" s="96"/>
      <c r="K241" s="97">
        <v>0.17799999999999999</v>
      </c>
      <c r="L241" s="97">
        <v>0.17799999999999999</v>
      </c>
      <c r="M241" s="97">
        <v>0.17799999999999999</v>
      </c>
      <c r="N241" s="97">
        <v>0.17799999999999999</v>
      </c>
      <c r="O241" s="97">
        <v>0.17799999999999999</v>
      </c>
      <c r="P241" s="97">
        <v>0.17799999999999999</v>
      </c>
      <c r="Q241" s="76"/>
      <c r="R241" s="76" t="s">
        <v>761</v>
      </c>
      <c r="S241" s="76" t="s">
        <v>761</v>
      </c>
      <c r="T241" s="76"/>
      <c r="U241" s="260">
        <f t="shared" si="41"/>
        <v>0.17799999999999999</v>
      </c>
      <c r="V241" s="260">
        <f t="shared" si="41"/>
        <v>0.17799999999999999</v>
      </c>
      <c r="W241" s="260">
        <f t="shared" si="41"/>
        <v>0.17799999999999999</v>
      </c>
      <c r="X241" s="260">
        <f t="shared" si="41"/>
        <v>0.17799999999999999</v>
      </c>
      <c r="Y241" s="260">
        <f t="shared" si="41"/>
        <v>0.17799999999999999</v>
      </c>
      <c r="Z241" s="260">
        <f t="shared" si="41"/>
        <v>0.17799999999999999</v>
      </c>
      <c r="AA241" s="260">
        <f t="shared" si="41"/>
        <v>0.17799999999999999</v>
      </c>
      <c r="AB241" s="260">
        <f t="shared" si="41"/>
        <v>0.17799999999999999</v>
      </c>
      <c r="AC241" s="76"/>
      <c r="AD241" s="76"/>
      <c r="AE241" s="76"/>
      <c r="AF241" s="97">
        <v>1</v>
      </c>
      <c r="AG241" s="97">
        <v>1</v>
      </c>
      <c r="AH241" s="73"/>
      <c r="AI241" s="57"/>
      <c r="AJ241" s="45"/>
      <c r="AK241" s="45"/>
      <c r="AL241" s="45"/>
    </row>
    <row r="242" spans="1:38" outlineLevel="2" x14ac:dyDescent="0.35">
      <c r="A242" s="45"/>
      <c r="B242" s="54"/>
      <c r="C242" s="47">
        <f t="shared" si="40"/>
        <v>3</v>
      </c>
      <c r="D242" s="73"/>
      <c r="E242" s="70"/>
      <c r="F242" s="70" t="s">
        <v>768</v>
      </c>
      <c r="G242" s="73"/>
      <c r="H242" s="76" t="s">
        <v>769</v>
      </c>
      <c r="I242" s="96" t="s">
        <v>601</v>
      </c>
      <c r="J242" s="96"/>
      <c r="K242" s="97">
        <v>0.92</v>
      </c>
      <c r="L242" s="97">
        <v>0.92</v>
      </c>
      <c r="M242" s="97">
        <v>0.92</v>
      </c>
      <c r="N242" s="97">
        <v>0.92</v>
      </c>
      <c r="O242" s="97">
        <v>0.92</v>
      </c>
      <c r="P242" s="97">
        <v>0.92</v>
      </c>
      <c r="Q242" s="76"/>
      <c r="R242" s="76" t="s">
        <v>654</v>
      </c>
      <c r="S242" s="76" t="s">
        <v>654</v>
      </c>
      <c r="T242" s="76"/>
      <c r="U242" s="260">
        <f t="shared" si="41"/>
        <v>0.92</v>
      </c>
      <c r="V242" s="260">
        <f t="shared" si="41"/>
        <v>0.92</v>
      </c>
      <c r="W242" s="260">
        <f t="shared" si="41"/>
        <v>0.92</v>
      </c>
      <c r="X242" s="260">
        <f t="shared" si="41"/>
        <v>0.92</v>
      </c>
      <c r="Y242" s="260">
        <f t="shared" si="41"/>
        <v>0.92</v>
      </c>
      <c r="Z242" s="260">
        <f t="shared" si="41"/>
        <v>0.92</v>
      </c>
      <c r="AA242" s="260">
        <f t="shared" si="41"/>
        <v>0.92</v>
      </c>
      <c r="AB242" s="260">
        <f t="shared" si="41"/>
        <v>0.92</v>
      </c>
      <c r="AC242" s="76"/>
      <c r="AD242" s="76"/>
      <c r="AE242" s="76"/>
      <c r="AF242" s="97">
        <v>1</v>
      </c>
      <c r="AG242" s="97">
        <v>1</v>
      </c>
      <c r="AH242" s="73"/>
      <c r="AI242" s="57"/>
      <c r="AJ242" s="45"/>
      <c r="AK242" s="45"/>
      <c r="AL242" s="45"/>
    </row>
    <row r="243" spans="1:38" outlineLevel="2" x14ac:dyDescent="0.35">
      <c r="A243" s="45"/>
      <c r="B243" s="54"/>
      <c r="C243" s="47">
        <f t="shared" si="40"/>
        <v>3</v>
      </c>
      <c r="D243" s="73"/>
      <c r="E243" s="70"/>
      <c r="F243" s="70" t="s">
        <v>770</v>
      </c>
      <c r="G243" s="73"/>
      <c r="H243" s="76" t="s">
        <v>771</v>
      </c>
      <c r="I243" s="96" t="s">
        <v>529</v>
      </c>
      <c r="J243" s="96"/>
      <c r="K243" s="97">
        <v>1</v>
      </c>
      <c r="L243" s="97">
        <v>1</v>
      </c>
      <c r="M243" s="97">
        <v>1</v>
      </c>
      <c r="N243" s="97">
        <v>1</v>
      </c>
      <c r="O243" s="97">
        <v>1</v>
      </c>
      <c r="P243" s="97">
        <v>1</v>
      </c>
      <c r="Q243" s="76"/>
      <c r="R243" s="76" t="s">
        <v>715</v>
      </c>
      <c r="S243" s="76" t="s">
        <v>715</v>
      </c>
      <c r="T243" s="76"/>
      <c r="U243" s="260">
        <f t="shared" si="41"/>
        <v>1</v>
      </c>
      <c r="V243" s="260">
        <f t="shared" si="41"/>
        <v>1</v>
      </c>
      <c r="W243" s="260">
        <f t="shared" si="41"/>
        <v>1</v>
      </c>
      <c r="X243" s="260">
        <f t="shared" si="41"/>
        <v>1</v>
      </c>
      <c r="Y243" s="260">
        <f t="shared" si="41"/>
        <v>1</v>
      </c>
      <c r="Z243" s="260">
        <f t="shared" si="41"/>
        <v>1</v>
      </c>
      <c r="AA243" s="260">
        <f t="shared" si="41"/>
        <v>1</v>
      </c>
      <c r="AB243" s="260">
        <f t="shared" si="41"/>
        <v>1</v>
      </c>
      <c r="AC243" s="76"/>
      <c r="AD243" s="76"/>
      <c r="AE243" s="76"/>
      <c r="AF243" s="97">
        <v>1</v>
      </c>
      <c r="AG243" s="97">
        <v>1</v>
      </c>
      <c r="AH243" s="73"/>
      <c r="AI243" s="57"/>
      <c r="AJ243" s="45"/>
      <c r="AK243" s="45"/>
      <c r="AL243" s="45"/>
    </row>
    <row r="244" spans="1:38" outlineLevel="2" x14ac:dyDescent="0.35">
      <c r="A244" s="45"/>
      <c r="B244" s="54"/>
      <c r="C244" s="47">
        <f t="shared" si="40"/>
        <v>3</v>
      </c>
      <c r="D244" s="73"/>
      <c r="E244" s="70"/>
      <c r="F244" s="70" t="s">
        <v>772</v>
      </c>
      <c r="G244" s="73"/>
      <c r="H244" s="76" t="s">
        <v>773</v>
      </c>
      <c r="I244" s="96" t="s">
        <v>529</v>
      </c>
      <c r="J244" s="96"/>
      <c r="K244" s="97">
        <v>0.6</v>
      </c>
      <c r="L244" s="97">
        <v>0.6</v>
      </c>
      <c r="M244" s="97">
        <v>0.6</v>
      </c>
      <c r="N244" s="97">
        <v>0.6</v>
      </c>
      <c r="O244" s="97">
        <v>0.6</v>
      </c>
      <c r="P244" s="97">
        <v>0.6</v>
      </c>
      <c r="Q244" s="76"/>
      <c r="R244" s="76" t="s">
        <v>715</v>
      </c>
      <c r="S244" s="76" t="s">
        <v>715</v>
      </c>
      <c r="T244" s="76"/>
      <c r="U244" s="260">
        <f t="shared" si="41"/>
        <v>0.6</v>
      </c>
      <c r="V244" s="260">
        <f t="shared" si="41"/>
        <v>0.6</v>
      </c>
      <c r="W244" s="260">
        <f t="shared" si="41"/>
        <v>0.6</v>
      </c>
      <c r="X244" s="260">
        <f t="shared" si="41"/>
        <v>0.6</v>
      </c>
      <c r="Y244" s="260">
        <f t="shared" si="41"/>
        <v>0.6</v>
      </c>
      <c r="Z244" s="260">
        <f t="shared" si="41"/>
        <v>0.6</v>
      </c>
      <c r="AA244" s="260">
        <f t="shared" si="41"/>
        <v>0.6</v>
      </c>
      <c r="AB244" s="260">
        <f t="shared" si="41"/>
        <v>0.6</v>
      </c>
      <c r="AC244" s="76"/>
      <c r="AD244" s="76"/>
      <c r="AE244" s="76"/>
      <c r="AF244" s="97">
        <v>1</v>
      </c>
      <c r="AG244" s="97">
        <v>1</v>
      </c>
      <c r="AH244" s="73"/>
      <c r="AI244" s="57"/>
      <c r="AJ244" s="45"/>
      <c r="AK244" s="45"/>
      <c r="AL244" s="45"/>
    </row>
    <row r="245" spans="1:38" outlineLevel="2" x14ac:dyDescent="0.35">
      <c r="A245" s="45"/>
      <c r="B245" s="54"/>
      <c r="C245" s="47">
        <f t="shared" si="40"/>
        <v>3</v>
      </c>
      <c r="D245" s="73"/>
      <c r="E245" s="70"/>
      <c r="F245" s="70" t="s">
        <v>774</v>
      </c>
      <c r="G245" s="73"/>
      <c r="H245" s="76" t="s">
        <v>775</v>
      </c>
      <c r="I245" s="96" t="s">
        <v>529</v>
      </c>
      <c r="J245" s="96"/>
      <c r="K245" s="97">
        <v>0.25</v>
      </c>
      <c r="L245" s="97">
        <v>0.25</v>
      </c>
      <c r="M245" s="97">
        <v>0.25</v>
      </c>
      <c r="N245" s="97">
        <v>0.25</v>
      </c>
      <c r="O245" s="97">
        <v>0.25</v>
      </c>
      <c r="P245" s="97">
        <v>0.25</v>
      </c>
      <c r="Q245" s="76"/>
      <c r="R245" s="76" t="s">
        <v>715</v>
      </c>
      <c r="S245" s="76" t="s">
        <v>715</v>
      </c>
      <c r="T245" s="76"/>
      <c r="U245" s="260">
        <f t="shared" si="41"/>
        <v>0.25</v>
      </c>
      <c r="V245" s="260">
        <f t="shared" si="41"/>
        <v>0.25</v>
      </c>
      <c r="W245" s="260">
        <f t="shared" si="41"/>
        <v>0.25</v>
      </c>
      <c r="X245" s="260">
        <f t="shared" si="41"/>
        <v>0.25</v>
      </c>
      <c r="Y245" s="260">
        <f t="shared" si="41"/>
        <v>0.25</v>
      </c>
      <c r="Z245" s="260">
        <f t="shared" si="41"/>
        <v>0.25</v>
      </c>
      <c r="AA245" s="260">
        <f t="shared" si="41"/>
        <v>0.25</v>
      </c>
      <c r="AB245" s="260">
        <f t="shared" si="41"/>
        <v>0.25</v>
      </c>
      <c r="AC245" s="76"/>
      <c r="AD245" s="76"/>
      <c r="AE245" s="76"/>
      <c r="AF245" s="97">
        <v>1</v>
      </c>
      <c r="AG245" s="97">
        <v>1</v>
      </c>
      <c r="AH245" s="73"/>
      <c r="AI245" s="57"/>
      <c r="AJ245" s="45"/>
      <c r="AK245" s="45"/>
      <c r="AL245" s="45"/>
    </row>
    <row r="246" spans="1:38" outlineLevel="2" x14ac:dyDescent="0.35">
      <c r="A246" s="45"/>
      <c r="B246" s="54"/>
      <c r="C246" s="47">
        <f t="shared" si="40"/>
        <v>3</v>
      </c>
      <c r="D246" s="73"/>
      <c r="E246" s="70"/>
      <c r="F246" s="70" t="s">
        <v>776</v>
      </c>
      <c r="G246" s="73"/>
      <c r="H246" s="76" t="s">
        <v>777</v>
      </c>
      <c r="I246" s="96" t="s">
        <v>529</v>
      </c>
      <c r="J246" s="96"/>
      <c r="K246" s="97">
        <v>0.9</v>
      </c>
      <c r="L246" s="97">
        <v>0.9</v>
      </c>
      <c r="M246" s="97">
        <v>0.9</v>
      </c>
      <c r="N246" s="97">
        <v>0.9</v>
      </c>
      <c r="O246" s="97">
        <v>0.9</v>
      </c>
      <c r="P246" s="97">
        <v>0.9</v>
      </c>
      <c r="Q246" s="76"/>
      <c r="R246" s="76" t="s">
        <v>778</v>
      </c>
      <c r="S246" s="76" t="s">
        <v>778</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779</v>
      </c>
      <c r="G247" s="73"/>
      <c r="H247" s="253" t="s">
        <v>780</v>
      </c>
      <c r="I247" s="96"/>
      <c r="J247" s="96" t="s">
        <v>546</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781</v>
      </c>
      <c r="F248" s="70" t="s">
        <v>782</v>
      </c>
      <c r="G248" s="73"/>
      <c r="H248" s="76" t="s">
        <v>783</v>
      </c>
      <c r="I248" s="96" t="s">
        <v>558</v>
      </c>
      <c r="J248" s="96"/>
      <c r="K248" s="97">
        <v>90</v>
      </c>
      <c r="L248" s="97">
        <v>90</v>
      </c>
      <c r="M248" s="97">
        <v>0</v>
      </c>
      <c r="N248" s="97">
        <v>0</v>
      </c>
      <c r="O248" s="97">
        <v>0</v>
      </c>
      <c r="P248" s="97">
        <v>0</v>
      </c>
      <c r="Q248" s="76"/>
      <c r="R248" s="76" t="s">
        <v>784</v>
      </c>
      <c r="S248" s="76"/>
      <c r="T248" s="76"/>
      <c r="U248" s="260">
        <f t="shared" ref="U248:AB261" si="42">INDEX($K248:$Q248,1,U$43)</f>
        <v>90</v>
      </c>
      <c r="V248" s="260">
        <f t="shared" si="42"/>
        <v>90</v>
      </c>
      <c r="W248" s="260">
        <f t="shared" si="42"/>
        <v>90</v>
      </c>
      <c r="X248" s="260">
        <f t="shared" si="42"/>
        <v>90</v>
      </c>
      <c r="Y248" s="260">
        <f t="shared" si="42"/>
        <v>90</v>
      </c>
      <c r="Z248" s="260">
        <f t="shared" si="42"/>
        <v>90</v>
      </c>
      <c r="AA248" s="260">
        <f t="shared" si="42"/>
        <v>90</v>
      </c>
      <c r="AB248" s="260">
        <f t="shared" si="42"/>
        <v>90</v>
      </c>
      <c r="AC248" s="76"/>
      <c r="AD248" s="76"/>
      <c r="AE248" s="76"/>
      <c r="AF248" s="97">
        <v>1</v>
      </c>
      <c r="AG248" s="97">
        <v>1</v>
      </c>
      <c r="AH248" s="73"/>
      <c r="AI248" s="57"/>
      <c r="AJ248" s="45"/>
      <c r="AK248" s="45"/>
      <c r="AL248" s="45"/>
    </row>
    <row r="249" spans="1:38" outlineLevel="2" x14ac:dyDescent="0.35">
      <c r="A249" s="45"/>
      <c r="B249" s="54"/>
      <c r="C249" s="47">
        <f t="shared" ref="C249:C261" si="43">INT($C$29)+2</f>
        <v>3</v>
      </c>
      <c r="D249" s="73"/>
      <c r="E249" s="70"/>
      <c r="F249" s="70" t="s">
        <v>785</v>
      </c>
      <c r="G249" s="73"/>
      <c r="H249" s="76" t="s">
        <v>786</v>
      </c>
      <c r="I249" s="96" t="s">
        <v>558</v>
      </c>
      <c r="J249" s="96"/>
      <c r="K249" s="97">
        <v>150</v>
      </c>
      <c r="L249" s="97">
        <v>150</v>
      </c>
      <c r="M249" s="97">
        <v>285</v>
      </c>
      <c r="N249" s="97">
        <v>285</v>
      </c>
      <c r="O249" s="97">
        <v>285</v>
      </c>
      <c r="P249" s="97">
        <v>285</v>
      </c>
      <c r="Q249" s="76"/>
      <c r="R249" s="76" t="s">
        <v>787</v>
      </c>
      <c r="S249" s="76" t="s">
        <v>787</v>
      </c>
      <c r="T249" s="76"/>
      <c r="U249" s="260">
        <f t="shared" si="42"/>
        <v>150</v>
      </c>
      <c r="V249" s="260">
        <f t="shared" si="42"/>
        <v>150</v>
      </c>
      <c r="W249" s="260">
        <f t="shared" si="42"/>
        <v>150</v>
      </c>
      <c r="X249" s="260">
        <f t="shared" si="42"/>
        <v>150</v>
      </c>
      <c r="Y249" s="260">
        <f t="shared" si="42"/>
        <v>150</v>
      </c>
      <c r="Z249" s="260">
        <f t="shared" si="42"/>
        <v>150</v>
      </c>
      <c r="AA249" s="260">
        <f t="shared" si="42"/>
        <v>150</v>
      </c>
      <c r="AB249" s="260">
        <f t="shared" si="42"/>
        <v>150</v>
      </c>
      <c r="AC249" s="76"/>
      <c r="AD249" s="76"/>
      <c r="AE249" s="76"/>
      <c r="AF249" s="97">
        <v>1</v>
      </c>
      <c r="AG249" s="97">
        <v>1</v>
      </c>
      <c r="AH249" s="73"/>
      <c r="AI249" s="57"/>
      <c r="AJ249" s="45"/>
      <c r="AK249" s="45"/>
      <c r="AL249" s="45"/>
    </row>
    <row r="250" spans="1:38" outlineLevel="2" x14ac:dyDescent="0.35">
      <c r="A250" s="45"/>
      <c r="B250" s="54"/>
      <c r="C250" s="47">
        <f t="shared" si="43"/>
        <v>3</v>
      </c>
      <c r="D250" s="73"/>
      <c r="E250" s="70"/>
      <c r="F250" s="70" t="s">
        <v>788</v>
      </c>
      <c r="G250" s="73"/>
      <c r="H250" s="76" t="s">
        <v>789</v>
      </c>
      <c r="I250" s="96" t="s">
        <v>529</v>
      </c>
      <c r="J250" s="96"/>
      <c r="K250" s="97">
        <v>1.304</v>
      </c>
      <c r="L250" s="97">
        <v>1.304</v>
      </c>
      <c r="M250" s="97">
        <v>2.2000000000000002</v>
      </c>
      <c r="N250" s="97">
        <v>2.2000000000000002</v>
      </c>
      <c r="O250" s="97">
        <v>2.2000000000000002</v>
      </c>
      <c r="P250" s="97">
        <v>2.2000000000000002</v>
      </c>
      <c r="Q250" s="76"/>
      <c r="R250" s="76" t="s">
        <v>787</v>
      </c>
      <c r="S250" s="76" t="s">
        <v>787</v>
      </c>
      <c r="T250" s="76"/>
      <c r="U250" s="260">
        <f t="shared" si="42"/>
        <v>1.304</v>
      </c>
      <c r="V250" s="260">
        <f t="shared" si="42"/>
        <v>1.304</v>
      </c>
      <c r="W250" s="260">
        <f t="shared" si="42"/>
        <v>1.304</v>
      </c>
      <c r="X250" s="260">
        <f t="shared" si="42"/>
        <v>1.304</v>
      </c>
      <c r="Y250" s="260">
        <f t="shared" si="42"/>
        <v>1.304</v>
      </c>
      <c r="Z250" s="260">
        <f t="shared" si="42"/>
        <v>1.304</v>
      </c>
      <c r="AA250" s="260">
        <f t="shared" si="42"/>
        <v>1.304</v>
      </c>
      <c r="AB250" s="260">
        <f t="shared" si="42"/>
        <v>1.304</v>
      </c>
      <c r="AC250" s="76"/>
      <c r="AD250" s="76"/>
      <c r="AE250" s="76"/>
      <c r="AF250" s="97">
        <v>1</v>
      </c>
      <c r="AG250" s="97">
        <v>1</v>
      </c>
      <c r="AH250" s="73"/>
      <c r="AI250" s="57"/>
      <c r="AJ250" s="45"/>
      <c r="AK250" s="45"/>
      <c r="AL250" s="45"/>
    </row>
    <row r="251" spans="1:38" outlineLevel="2" x14ac:dyDescent="0.35">
      <c r="A251" s="45"/>
      <c r="B251" s="54"/>
      <c r="C251" s="47">
        <f t="shared" si="43"/>
        <v>3</v>
      </c>
      <c r="D251" s="73"/>
      <c r="E251" s="70"/>
      <c r="F251" s="70" t="s">
        <v>790</v>
      </c>
      <c r="G251" s="73"/>
      <c r="H251" s="76" t="s">
        <v>789</v>
      </c>
      <c r="I251" s="96" t="s">
        <v>529</v>
      </c>
      <c r="J251" s="96"/>
      <c r="K251" s="97">
        <v>2.625</v>
      </c>
      <c r="L251" s="97">
        <v>2.625</v>
      </c>
      <c r="M251" s="97">
        <v>1.77</v>
      </c>
      <c r="N251" s="97">
        <v>1.77</v>
      </c>
      <c r="O251" s="97">
        <v>1.77</v>
      </c>
      <c r="P251" s="97">
        <v>1.77</v>
      </c>
      <c r="Q251" s="76"/>
      <c r="R251" s="76" t="s">
        <v>787</v>
      </c>
      <c r="S251" s="76" t="s">
        <v>787</v>
      </c>
      <c r="T251" s="76"/>
      <c r="U251" s="260">
        <f t="shared" si="42"/>
        <v>2.625</v>
      </c>
      <c r="V251" s="260">
        <f t="shared" si="42"/>
        <v>2.625</v>
      </c>
      <c r="W251" s="260">
        <f t="shared" si="42"/>
        <v>2.625</v>
      </c>
      <c r="X251" s="260">
        <f t="shared" si="42"/>
        <v>2.625</v>
      </c>
      <c r="Y251" s="260">
        <f t="shared" si="42"/>
        <v>2.625</v>
      </c>
      <c r="Z251" s="260">
        <f t="shared" si="42"/>
        <v>2.625</v>
      </c>
      <c r="AA251" s="260">
        <f t="shared" si="42"/>
        <v>2.625</v>
      </c>
      <c r="AB251" s="260">
        <f t="shared" si="42"/>
        <v>2.625</v>
      </c>
      <c r="AC251" s="76"/>
      <c r="AD251" s="76"/>
      <c r="AE251" s="76"/>
      <c r="AF251" s="97">
        <v>1</v>
      </c>
      <c r="AG251" s="97">
        <v>1</v>
      </c>
      <c r="AH251" s="73"/>
      <c r="AI251" s="57"/>
      <c r="AJ251" s="45"/>
      <c r="AK251" s="45"/>
      <c r="AL251" s="45"/>
    </row>
    <row r="252" spans="1:38" outlineLevel="2" x14ac:dyDescent="0.35">
      <c r="A252" s="45"/>
      <c r="B252" s="54"/>
      <c r="C252" s="47">
        <f t="shared" si="43"/>
        <v>3</v>
      </c>
      <c r="D252" s="73"/>
      <c r="E252" s="70"/>
      <c r="F252" s="70" t="s">
        <v>791</v>
      </c>
      <c r="G252" s="73"/>
      <c r="H252" s="76" t="s">
        <v>792</v>
      </c>
      <c r="I252" s="96" t="s">
        <v>529</v>
      </c>
      <c r="J252" s="96"/>
      <c r="K252" s="97">
        <v>0.33</v>
      </c>
      <c r="L252" s="97">
        <v>0.33</v>
      </c>
      <c r="M252" s="97">
        <v>0.33</v>
      </c>
      <c r="N252" s="97">
        <v>0.33</v>
      </c>
      <c r="O252" s="97">
        <v>0.33</v>
      </c>
      <c r="P252" s="97">
        <v>0.33</v>
      </c>
      <c r="Q252" s="76"/>
      <c r="R252" s="76" t="s">
        <v>787</v>
      </c>
      <c r="S252" s="76" t="s">
        <v>787</v>
      </c>
      <c r="T252" s="76"/>
      <c r="U252" s="260">
        <f t="shared" si="42"/>
        <v>0.33</v>
      </c>
      <c r="V252" s="260">
        <f t="shared" si="42"/>
        <v>0.33</v>
      </c>
      <c r="W252" s="260">
        <f t="shared" si="42"/>
        <v>0.33</v>
      </c>
      <c r="X252" s="260">
        <f t="shared" si="42"/>
        <v>0.33</v>
      </c>
      <c r="Y252" s="260">
        <f t="shared" si="42"/>
        <v>0.33</v>
      </c>
      <c r="Z252" s="260">
        <f t="shared" si="42"/>
        <v>0.33</v>
      </c>
      <c r="AA252" s="260">
        <f t="shared" si="42"/>
        <v>0.33</v>
      </c>
      <c r="AB252" s="260">
        <f t="shared" si="42"/>
        <v>0.33</v>
      </c>
      <c r="AC252" s="76"/>
      <c r="AD252" s="76"/>
      <c r="AE252" s="76"/>
      <c r="AF252" s="97">
        <v>1</v>
      </c>
      <c r="AG252" s="97">
        <v>1</v>
      </c>
      <c r="AH252" s="73"/>
      <c r="AI252" s="57"/>
      <c r="AJ252" s="45"/>
      <c r="AK252" s="45"/>
      <c r="AL252" s="45"/>
    </row>
    <row r="253" spans="1:38" outlineLevel="2" x14ac:dyDescent="0.35">
      <c r="A253" s="45"/>
      <c r="B253" s="54"/>
      <c r="C253" s="47">
        <f t="shared" si="43"/>
        <v>3</v>
      </c>
      <c r="D253" s="73"/>
      <c r="E253" s="70"/>
      <c r="F253" s="70" t="s">
        <v>793</v>
      </c>
      <c r="G253" s="73"/>
      <c r="H253" s="76" t="s">
        <v>794</v>
      </c>
      <c r="I253" s="96" t="s">
        <v>795</v>
      </c>
      <c r="J253" s="96"/>
      <c r="K253" s="97">
        <v>1.43</v>
      </c>
      <c r="L253" s="97">
        <v>1.43</v>
      </c>
      <c r="M253" s="97">
        <v>1.8</v>
      </c>
      <c r="N253" s="97">
        <v>1.8</v>
      </c>
      <c r="O253" s="97">
        <v>1.8</v>
      </c>
      <c r="P253" s="97">
        <v>1.8</v>
      </c>
      <c r="Q253" s="76"/>
      <c r="R253" s="76" t="s">
        <v>787</v>
      </c>
      <c r="S253" s="76" t="s">
        <v>787</v>
      </c>
      <c r="T253" s="76"/>
      <c r="U253" s="260">
        <f t="shared" si="42"/>
        <v>1.43</v>
      </c>
      <c r="V253" s="260">
        <f t="shared" si="42"/>
        <v>1.43</v>
      </c>
      <c r="W253" s="260">
        <f t="shared" si="42"/>
        <v>1.43</v>
      </c>
      <c r="X253" s="260">
        <f t="shared" si="42"/>
        <v>1.43</v>
      </c>
      <c r="Y253" s="260">
        <f t="shared" si="42"/>
        <v>1.43</v>
      </c>
      <c r="Z253" s="260">
        <f t="shared" si="42"/>
        <v>1.43</v>
      </c>
      <c r="AA253" s="260">
        <f t="shared" si="42"/>
        <v>1.43</v>
      </c>
      <c r="AB253" s="260">
        <f t="shared" si="42"/>
        <v>1.43</v>
      </c>
      <c r="AC253" s="76"/>
      <c r="AD253" s="76"/>
      <c r="AE253" s="76"/>
      <c r="AF253" s="97">
        <v>1</v>
      </c>
      <c r="AG253" s="97">
        <v>1</v>
      </c>
      <c r="AH253" s="73"/>
      <c r="AI253" s="57"/>
      <c r="AJ253" s="45"/>
      <c r="AK253" s="45"/>
      <c r="AL253" s="45"/>
    </row>
    <row r="254" spans="1:38" outlineLevel="2" x14ac:dyDescent="0.35">
      <c r="A254" s="45"/>
      <c r="B254" s="54"/>
      <c r="C254" s="47">
        <f t="shared" si="43"/>
        <v>3</v>
      </c>
      <c r="D254" s="73"/>
      <c r="E254" s="70"/>
      <c r="F254" s="70" t="s">
        <v>796</v>
      </c>
      <c r="G254" s="73"/>
      <c r="H254" s="76" t="s">
        <v>797</v>
      </c>
      <c r="I254" s="96" t="s">
        <v>529</v>
      </c>
      <c r="J254" s="96"/>
      <c r="K254" s="97">
        <v>3.38</v>
      </c>
      <c r="L254" s="97">
        <v>3.38</v>
      </c>
      <c r="M254" s="97">
        <v>2.42</v>
      </c>
      <c r="N254" s="97">
        <v>2.42</v>
      </c>
      <c r="O254" s="97">
        <v>2.42</v>
      </c>
      <c r="P254" s="97">
        <v>2.42</v>
      </c>
      <c r="Q254" s="76"/>
      <c r="R254" s="76" t="s">
        <v>787</v>
      </c>
      <c r="S254" s="76" t="s">
        <v>787</v>
      </c>
      <c r="T254" s="76"/>
      <c r="U254" s="260">
        <f t="shared" si="42"/>
        <v>3.38</v>
      </c>
      <c r="V254" s="260">
        <f t="shared" si="42"/>
        <v>3.38</v>
      </c>
      <c r="W254" s="260">
        <f t="shared" si="42"/>
        <v>3.38</v>
      </c>
      <c r="X254" s="260">
        <f t="shared" si="42"/>
        <v>3.38</v>
      </c>
      <c r="Y254" s="260">
        <f t="shared" si="42"/>
        <v>3.38</v>
      </c>
      <c r="Z254" s="260">
        <f t="shared" si="42"/>
        <v>3.38</v>
      </c>
      <c r="AA254" s="260">
        <f t="shared" si="42"/>
        <v>3.38</v>
      </c>
      <c r="AB254" s="260">
        <f t="shared" si="42"/>
        <v>3.38</v>
      </c>
      <c r="AC254" s="76"/>
      <c r="AD254" s="76"/>
      <c r="AE254" s="76"/>
      <c r="AF254" s="97">
        <v>1</v>
      </c>
      <c r="AG254" s="97">
        <v>1</v>
      </c>
      <c r="AH254" s="73"/>
      <c r="AI254" s="57"/>
      <c r="AJ254" s="45"/>
      <c r="AK254" s="45"/>
      <c r="AL254" s="45"/>
    </row>
    <row r="255" spans="1:38" outlineLevel="2" x14ac:dyDescent="0.35">
      <c r="A255" s="45"/>
      <c r="B255" s="54"/>
      <c r="C255" s="47">
        <f t="shared" si="43"/>
        <v>3</v>
      </c>
      <c r="D255" s="73"/>
      <c r="E255" s="70"/>
      <c r="F255" s="70" t="s">
        <v>798</v>
      </c>
      <c r="G255" s="73"/>
      <c r="H255" s="76" t="s">
        <v>799</v>
      </c>
      <c r="I255" s="96" t="s">
        <v>529</v>
      </c>
      <c r="J255" s="96"/>
      <c r="K255" s="97">
        <v>0.91</v>
      </c>
      <c r="L255" s="97">
        <v>0.91</v>
      </c>
      <c r="M255" s="97">
        <v>1.1599999999999999</v>
      </c>
      <c r="N255" s="97">
        <v>1.1599999999999999</v>
      </c>
      <c r="O255" s="97">
        <v>1.1599999999999999</v>
      </c>
      <c r="P255" s="97">
        <v>1.1599999999999999</v>
      </c>
      <c r="Q255" s="76"/>
      <c r="R255" s="76" t="s">
        <v>787</v>
      </c>
      <c r="S255" s="76" t="s">
        <v>787</v>
      </c>
      <c r="T255" s="76"/>
      <c r="U255" s="260">
        <f t="shared" si="42"/>
        <v>0.91</v>
      </c>
      <c r="V255" s="260">
        <f t="shared" si="42"/>
        <v>0.91</v>
      </c>
      <c r="W255" s="260">
        <f t="shared" si="42"/>
        <v>0.91</v>
      </c>
      <c r="X255" s="260">
        <f t="shared" si="42"/>
        <v>0.91</v>
      </c>
      <c r="Y255" s="260">
        <f t="shared" si="42"/>
        <v>0.91</v>
      </c>
      <c r="Z255" s="260">
        <f t="shared" si="42"/>
        <v>0.91</v>
      </c>
      <c r="AA255" s="260">
        <f t="shared" si="42"/>
        <v>0.91</v>
      </c>
      <c r="AB255" s="260">
        <f t="shared" si="42"/>
        <v>0.91</v>
      </c>
      <c r="AC255" s="76"/>
      <c r="AD255" s="76"/>
      <c r="AE255" s="76"/>
      <c r="AF255" s="97">
        <v>1</v>
      </c>
      <c r="AG255" s="97">
        <v>1</v>
      </c>
      <c r="AH255" s="73"/>
      <c r="AI255" s="57"/>
      <c r="AJ255" s="45"/>
      <c r="AK255" s="45"/>
      <c r="AL255" s="45"/>
    </row>
    <row r="256" spans="1:38" outlineLevel="2" x14ac:dyDescent="0.35">
      <c r="A256" s="45"/>
      <c r="B256" s="54"/>
      <c r="C256" s="47">
        <f t="shared" si="43"/>
        <v>3</v>
      </c>
      <c r="D256" s="73"/>
      <c r="E256" s="70"/>
      <c r="F256" s="70" t="s">
        <v>800</v>
      </c>
      <c r="G256" s="73"/>
      <c r="H256" s="76" t="s">
        <v>801</v>
      </c>
      <c r="I256" s="96" t="s">
        <v>802</v>
      </c>
      <c r="J256" s="96"/>
      <c r="K256" s="97">
        <v>4.33</v>
      </c>
      <c r="L256" s="97">
        <v>4.33</v>
      </c>
      <c r="M256" s="97">
        <v>4.1100000000000003</v>
      </c>
      <c r="N256" s="97">
        <v>4.1100000000000003</v>
      </c>
      <c r="O256" s="97">
        <v>4.1100000000000003</v>
      </c>
      <c r="P256" s="97">
        <v>4.1100000000000003</v>
      </c>
      <c r="Q256" s="76"/>
      <c r="R256" s="76" t="s">
        <v>787</v>
      </c>
      <c r="S256" s="76" t="s">
        <v>787</v>
      </c>
      <c r="T256" s="76"/>
      <c r="U256" s="260">
        <f t="shared" si="42"/>
        <v>4.33</v>
      </c>
      <c r="V256" s="260">
        <f t="shared" si="42"/>
        <v>4.33</v>
      </c>
      <c r="W256" s="260">
        <f t="shared" si="42"/>
        <v>4.33</v>
      </c>
      <c r="X256" s="260">
        <f t="shared" si="42"/>
        <v>4.33</v>
      </c>
      <c r="Y256" s="260">
        <f t="shared" si="42"/>
        <v>4.33</v>
      </c>
      <c r="Z256" s="260">
        <f t="shared" si="42"/>
        <v>4.33</v>
      </c>
      <c r="AA256" s="260">
        <f t="shared" si="42"/>
        <v>4.33</v>
      </c>
      <c r="AB256" s="260">
        <f t="shared" si="42"/>
        <v>4.33</v>
      </c>
      <c r="AC256" s="76"/>
      <c r="AD256" s="76"/>
      <c r="AE256" s="76"/>
      <c r="AF256" s="97">
        <v>1</v>
      </c>
      <c r="AG256" s="97">
        <v>1</v>
      </c>
      <c r="AH256" s="73"/>
      <c r="AI256" s="57"/>
      <c r="AJ256" s="45"/>
      <c r="AK256" s="45"/>
      <c r="AL256" s="45"/>
    </row>
    <row r="257" spans="1:38" outlineLevel="2" x14ac:dyDescent="0.35">
      <c r="A257" s="45"/>
      <c r="B257" s="54"/>
      <c r="C257" s="47">
        <f t="shared" si="43"/>
        <v>3</v>
      </c>
      <c r="D257" s="73"/>
      <c r="E257" s="70"/>
      <c r="F257" s="70" t="s">
        <v>803</v>
      </c>
      <c r="G257" s="73"/>
      <c r="H257" s="76" t="s">
        <v>804</v>
      </c>
      <c r="I257" s="96" t="s">
        <v>529</v>
      </c>
      <c r="J257" s="96"/>
      <c r="K257" s="97">
        <v>4.37</v>
      </c>
      <c r="L257" s="97">
        <v>4.37</v>
      </c>
      <c r="M257" s="97">
        <v>343.5</v>
      </c>
      <c r="N257" s="97">
        <v>343.5</v>
      </c>
      <c r="O257" s="97">
        <v>343.5</v>
      </c>
      <c r="P257" s="97">
        <v>343.5</v>
      </c>
      <c r="Q257" s="76"/>
      <c r="R257" s="76" t="s">
        <v>787</v>
      </c>
      <c r="S257" s="76" t="s">
        <v>787</v>
      </c>
      <c r="T257" s="76"/>
      <c r="U257" s="260">
        <f t="shared" si="42"/>
        <v>4.37</v>
      </c>
      <c r="V257" s="260">
        <f t="shared" si="42"/>
        <v>4.37</v>
      </c>
      <c r="W257" s="260">
        <f t="shared" si="42"/>
        <v>4.37</v>
      </c>
      <c r="X257" s="260">
        <f t="shared" si="42"/>
        <v>4.37</v>
      </c>
      <c r="Y257" s="260">
        <f t="shared" si="42"/>
        <v>4.37</v>
      </c>
      <c r="Z257" s="260">
        <f t="shared" si="42"/>
        <v>4.37</v>
      </c>
      <c r="AA257" s="260">
        <f t="shared" si="42"/>
        <v>4.37</v>
      </c>
      <c r="AB257" s="260">
        <f t="shared" si="42"/>
        <v>4.37</v>
      </c>
      <c r="AC257" s="76"/>
      <c r="AD257" s="76"/>
      <c r="AE257" s="76"/>
      <c r="AF257" s="97">
        <v>1</v>
      </c>
      <c r="AG257" s="97">
        <v>1</v>
      </c>
      <c r="AH257" s="73"/>
      <c r="AI257" s="57"/>
      <c r="AJ257" s="45"/>
      <c r="AK257" s="45"/>
      <c r="AL257" s="45"/>
    </row>
    <row r="258" spans="1:38" outlineLevel="2" x14ac:dyDescent="0.35">
      <c r="A258" s="45"/>
      <c r="B258" s="54"/>
      <c r="C258" s="47">
        <f t="shared" si="43"/>
        <v>3</v>
      </c>
      <c r="D258" s="73"/>
      <c r="E258" s="70"/>
      <c r="F258" s="70" t="s">
        <v>805</v>
      </c>
      <c r="G258" s="73"/>
      <c r="H258" s="76" t="s">
        <v>806</v>
      </c>
      <c r="I258" s="96" t="s">
        <v>529</v>
      </c>
      <c r="J258" s="96"/>
      <c r="K258" s="97">
        <v>0.96499999999999997</v>
      </c>
      <c r="L258" s="97">
        <v>0.96499999999999997</v>
      </c>
      <c r="M258" s="97">
        <v>1.6400000000000001E-2</v>
      </c>
      <c r="N258" s="97">
        <v>1.6400000000000001E-2</v>
      </c>
      <c r="O258" s="97">
        <v>1.6400000000000001E-2</v>
      </c>
      <c r="P258" s="97">
        <v>1.6400000000000001E-2</v>
      </c>
      <c r="Q258" s="76"/>
      <c r="R258" s="76" t="s">
        <v>787</v>
      </c>
      <c r="S258" s="76" t="s">
        <v>787</v>
      </c>
      <c r="T258" s="76"/>
      <c r="U258" s="260">
        <f t="shared" si="42"/>
        <v>0.96499999999999997</v>
      </c>
      <c r="V258" s="260">
        <f t="shared" si="42"/>
        <v>0.96499999999999997</v>
      </c>
      <c r="W258" s="260">
        <f t="shared" si="42"/>
        <v>0.96499999999999997</v>
      </c>
      <c r="X258" s="260">
        <f t="shared" si="42"/>
        <v>0.96499999999999997</v>
      </c>
      <c r="Y258" s="260">
        <f t="shared" si="42"/>
        <v>0.96499999999999997</v>
      </c>
      <c r="Z258" s="260">
        <f t="shared" si="42"/>
        <v>0.96499999999999997</v>
      </c>
      <c r="AA258" s="260">
        <f t="shared" si="42"/>
        <v>0.96499999999999997</v>
      </c>
      <c r="AB258" s="260">
        <f t="shared" si="42"/>
        <v>0.96499999999999997</v>
      </c>
      <c r="AC258" s="76"/>
      <c r="AD258" s="76"/>
      <c r="AE258" s="76"/>
      <c r="AF258" s="97">
        <v>1</v>
      </c>
      <c r="AG258" s="97">
        <v>1</v>
      </c>
      <c r="AH258" s="73"/>
      <c r="AI258" s="57"/>
      <c r="AJ258" s="45"/>
      <c r="AK258" s="45"/>
      <c r="AL258" s="45"/>
    </row>
    <row r="259" spans="1:38" outlineLevel="2" x14ac:dyDescent="0.35">
      <c r="A259" s="45"/>
      <c r="B259" s="54"/>
      <c r="C259" s="47">
        <f t="shared" si="43"/>
        <v>3</v>
      </c>
      <c r="D259" s="73"/>
      <c r="E259" s="70"/>
      <c r="F259" s="70" t="s">
        <v>807</v>
      </c>
      <c r="G259" s="73"/>
      <c r="H259" s="76" t="s">
        <v>808</v>
      </c>
      <c r="I259" s="96" t="s">
        <v>795</v>
      </c>
      <c r="J259" s="96"/>
      <c r="K259" s="97">
        <v>0.14499999999999999</v>
      </c>
      <c r="L259" s="97">
        <v>0.14499999999999999</v>
      </c>
      <c r="M259" s="97">
        <v>0.13400000000000001</v>
      </c>
      <c r="N259" s="97">
        <v>0.13400000000000001</v>
      </c>
      <c r="O259" s="97">
        <v>0.13400000000000001</v>
      </c>
      <c r="P259" s="97">
        <v>0.13400000000000001</v>
      </c>
      <c r="Q259" s="76"/>
      <c r="R259" s="76" t="s">
        <v>787</v>
      </c>
      <c r="S259" s="76" t="s">
        <v>787</v>
      </c>
      <c r="T259" s="76"/>
      <c r="U259" s="260">
        <f t="shared" si="42"/>
        <v>0.14499999999999999</v>
      </c>
      <c r="V259" s="260">
        <f t="shared" si="42"/>
        <v>0.14499999999999999</v>
      </c>
      <c r="W259" s="260">
        <f t="shared" si="42"/>
        <v>0.14499999999999999</v>
      </c>
      <c r="X259" s="260">
        <f t="shared" si="42"/>
        <v>0.14499999999999999</v>
      </c>
      <c r="Y259" s="260">
        <f t="shared" si="42"/>
        <v>0.14499999999999999</v>
      </c>
      <c r="Z259" s="260">
        <f t="shared" si="42"/>
        <v>0.14499999999999999</v>
      </c>
      <c r="AA259" s="260">
        <f t="shared" si="42"/>
        <v>0.14499999999999999</v>
      </c>
      <c r="AB259" s="260">
        <f t="shared" si="42"/>
        <v>0.14499999999999999</v>
      </c>
      <c r="AC259" s="76"/>
      <c r="AD259" s="76"/>
      <c r="AE259" s="76"/>
      <c r="AF259" s="97">
        <v>1</v>
      </c>
      <c r="AG259" s="97">
        <v>1</v>
      </c>
      <c r="AH259" s="73"/>
      <c r="AI259" s="57"/>
      <c r="AJ259" s="45"/>
      <c r="AK259" s="45"/>
      <c r="AL259" s="45"/>
    </row>
    <row r="260" spans="1:38" outlineLevel="2" x14ac:dyDescent="0.35">
      <c r="A260" s="45"/>
      <c r="B260" s="54"/>
      <c r="C260" s="47">
        <f t="shared" si="43"/>
        <v>3</v>
      </c>
      <c r="D260" s="73"/>
      <c r="E260" s="70"/>
      <c r="F260" s="70" t="s">
        <v>809</v>
      </c>
      <c r="G260" s="73"/>
      <c r="H260" s="76" t="s">
        <v>810</v>
      </c>
      <c r="I260" s="96" t="s">
        <v>529</v>
      </c>
      <c r="J260" s="96"/>
      <c r="K260" s="97">
        <v>4.5599999999999996</v>
      </c>
      <c r="L260" s="97">
        <v>4.5599999999999996</v>
      </c>
      <c r="M260" s="97">
        <v>6.22</v>
      </c>
      <c r="N260" s="97">
        <v>6.22</v>
      </c>
      <c r="O260" s="97">
        <v>6.22</v>
      </c>
      <c r="P260" s="97">
        <v>6.22</v>
      </c>
      <c r="Q260" s="76"/>
      <c r="R260" s="76" t="s">
        <v>787</v>
      </c>
      <c r="S260" s="76" t="s">
        <v>787</v>
      </c>
      <c r="T260" s="76"/>
      <c r="U260" s="260">
        <f t="shared" si="42"/>
        <v>4.5599999999999996</v>
      </c>
      <c r="V260" s="260">
        <f t="shared" si="42"/>
        <v>4.5599999999999996</v>
      </c>
      <c r="W260" s="260">
        <f t="shared" si="42"/>
        <v>4.5599999999999996</v>
      </c>
      <c r="X260" s="260">
        <f t="shared" si="42"/>
        <v>4.5599999999999996</v>
      </c>
      <c r="Y260" s="260">
        <f t="shared" si="42"/>
        <v>4.5599999999999996</v>
      </c>
      <c r="Z260" s="260">
        <f t="shared" si="42"/>
        <v>4.5599999999999996</v>
      </c>
      <c r="AA260" s="260">
        <f t="shared" si="42"/>
        <v>4.5599999999999996</v>
      </c>
      <c r="AB260" s="260">
        <f t="shared" si="42"/>
        <v>4.5599999999999996</v>
      </c>
      <c r="AC260" s="76"/>
      <c r="AD260" s="76"/>
      <c r="AE260" s="76"/>
      <c r="AF260" s="97">
        <v>1</v>
      </c>
      <c r="AG260" s="97">
        <v>1</v>
      </c>
      <c r="AH260" s="73"/>
      <c r="AI260" s="57"/>
      <c r="AJ260" s="45"/>
      <c r="AK260" s="45"/>
      <c r="AL260" s="45"/>
    </row>
    <row r="261" spans="1:38" outlineLevel="2" collapsed="1" x14ac:dyDescent="0.35">
      <c r="A261" s="45"/>
      <c r="B261" s="54"/>
      <c r="C261" s="47">
        <f t="shared" si="43"/>
        <v>3</v>
      </c>
      <c r="D261" s="73"/>
      <c r="E261" s="70"/>
      <c r="F261" s="70" t="s">
        <v>811</v>
      </c>
      <c r="G261" s="73"/>
      <c r="H261" s="76" t="s">
        <v>806</v>
      </c>
      <c r="I261" s="96" t="s">
        <v>556</v>
      </c>
      <c r="J261" s="96"/>
      <c r="K261" s="97">
        <v>0.9</v>
      </c>
      <c r="L261" s="97">
        <v>0.9</v>
      </c>
      <c r="M261" s="97">
        <v>0.747</v>
      </c>
      <c r="N261" s="97">
        <v>0.747</v>
      </c>
      <c r="O261" s="97">
        <v>0.747</v>
      </c>
      <c r="P261" s="97">
        <v>0.747</v>
      </c>
      <c r="Q261" s="76"/>
      <c r="R261" s="76" t="s">
        <v>787</v>
      </c>
      <c r="S261" s="76" t="s">
        <v>787</v>
      </c>
      <c r="T261" s="76"/>
      <c r="U261" s="260">
        <f t="shared" si="42"/>
        <v>0.9</v>
      </c>
      <c r="V261" s="260">
        <f t="shared" si="42"/>
        <v>0.9</v>
      </c>
      <c r="W261" s="260">
        <f t="shared" si="42"/>
        <v>0.9</v>
      </c>
      <c r="X261" s="260">
        <f t="shared" si="42"/>
        <v>0.9</v>
      </c>
      <c r="Y261" s="260">
        <f t="shared" si="42"/>
        <v>0.9</v>
      </c>
      <c r="Z261" s="260">
        <f t="shared" si="42"/>
        <v>0.9</v>
      </c>
      <c r="AA261" s="260">
        <f t="shared" si="42"/>
        <v>0.9</v>
      </c>
      <c r="AB261" s="260">
        <f t="shared" si="42"/>
        <v>0.9</v>
      </c>
      <c r="AC261" s="76"/>
      <c r="AD261" s="76"/>
      <c r="AE261" s="76"/>
      <c r="AF261" s="97">
        <v>1</v>
      </c>
      <c r="AG261" s="97">
        <v>1</v>
      </c>
      <c r="AH261" s="73"/>
      <c r="AI261" s="57"/>
      <c r="AJ261" s="45"/>
      <c r="AK261" s="45"/>
      <c r="AL261" s="45"/>
    </row>
    <row r="262" spans="1:38" hidden="1" outlineLevel="3" x14ac:dyDescent="0.35">
      <c r="A262" s="45"/>
      <c r="B262" s="54"/>
      <c r="C262" s="47">
        <f>INT($C$29)+3</f>
        <v>4</v>
      </c>
      <c r="D262" s="73"/>
      <c r="E262" s="70" t="s">
        <v>812</v>
      </c>
      <c r="F262" s="70" t="s">
        <v>813</v>
      </c>
      <c r="G262" s="73"/>
      <c r="H262" s="76" t="s">
        <v>814</v>
      </c>
      <c r="I262" s="96" t="s">
        <v>529</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ref="C263:C265" si="44">INT($C$29)+3</f>
        <v>4</v>
      </c>
      <c r="D263" s="73"/>
      <c r="E263" s="70" t="s">
        <v>815</v>
      </c>
      <c r="F263" s="70" t="s">
        <v>724</v>
      </c>
      <c r="G263" s="73"/>
      <c r="H263" s="76" t="s">
        <v>816</v>
      </c>
      <c r="I263" s="96" t="s">
        <v>529</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44"/>
        <v>4</v>
      </c>
      <c r="D264" s="73"/>
      <c r="E264" s="70"/>
      <c r="F264" s="70" t="s">
        <v>2923</v>
      </c>
      <c r="G264" s="73"/>
      <c r="H264" s="76" t="s">
        <v>2926</v>
      </c>
      <c r="I264" s="96"/>
      <c r="J264" s="96"/>
      <c r="K264" s="97">
        <v>5.9630000000000001</v>
      </c>
      <c r="L264" s="97">
        <v>5.9630000000000001</v>
      </c>
      <c r="M264" s="97"/>
      <c r="N264" s="97"/>
      <c r="O264" s="97"/>
      <c r="P264" s="97"/>
      <c r="Q264" s="76"/>
      <c r="R264" s="76" t="s">
        <v>2929</v>
      </c>
      <c r="S264" s="76"/>
      <c r="T264" s="76"/>
      <c r="U264" s="260">
        <f t="shared" ref="U264:AB267" si="45">INDEX($K264:$Q264,1,U$43)</f>
        <v>5.9630000000000001</v>
      </c>
      <c r="V264" s="260">
        <f t="shared" si="45"/>
        <v>5.9630000000000001</v>
      </c>
      <c r="W264" s="260">
        <f t="shared" si="45"/>
        <v>5.9630000000000001</v>
      </c>
      <c r="X264" s="260">
        <f t="shared" si="45"/>
        <v>5.9630000000000001</v>
      </c>
      <c r="Y264" s="260">
        <f t="shared" si="45"/>
        <v>5.9630000000000001</v>
      </c>
      <c r="Z264" s="260">
        <f t="shared" si="45"/>
        <v>5.9630000000000001</v>
      </c>
      <c r="AA264" s="260">
        <f t="shared" si="45"/>
        <v>5.9630000000000001</v>
      </c>
      <c r="AB264" s="260">
        <f t="shared" si="45"/>
        <v>5.9630000000000001</v>
      </c>
      <c r="AC264" s="76"/>
      <c r="AD264" s="76"/>
      <c r="AE264" s="76"/>
      <c r="AF264" s="97">
        <v>1</v>
      </c>
      <c r="AG264" s="97">
        <v>1</v>
      </c>
      <c r="AH264" s="73"/>
      <c r="AI264" s="57"/>
      <c r="AJ264" s="45"/>
      <c r="AK264" s="45"/>
      <c r="AL264" s="45"/>
    </row>
    <row r="265" spans="1:38" outlineLevel="2" x14ac:dyDescent="0.35">
      <c r="A265" s="45"/>
      <c r="B265" s="54"/>
      <c r="C265" s="47">
        <f t="shared" si="44"/>
        <v>4</v>
      </c>
      <c r="D265" s="73"/>
      <c r="E265" s="70"/>
      <c r="F265" s="70" t="s">
        <v>2924</v>
      </c>
      <c r="G265" s="73"/>
      <c r="H265" s="76" t="s">
        <v>2927</v>
      </c>
      <c r="I265" s="96"/>
      <c r="J265" s="96"/>
      <c r="K265" s="97">
        <v>11.2</v>
      </c>
      <c r="L265" s="97">
        <v>11.2</v>
      </c>
      <c r="M265" s="97"/>
      <c r="N265" s="97"/>
      <c r="O265" s="97"/>
      <c r="P265" s="97"/>
      <c r="Q265" s="76"/>
      <c r="R265" s="76" t="s">
        <v>2929</v>
      </c>
      <c r="S265" s="76"/>
      <c r="T265" s="76"/>
      <c r="U265" s="260">
        <f t="shared" si="45"/>
        <v>11.2</v>
      </c>
      <c r="V265" s="260">
        <f t="shared" si="45"/>
        <v>11.2</v>
      </c>
      <c r="W265" s="260">
        <f t="shared" si="45"/>
        <v>11.2</v>
      </c>
      <c r="X265" s="260">
        <f t="shared" si="45"/>
        <v>11.2</v>
      </c>
      <c r="Y265" s="260">
        <f t="shared" si="45"/>
        <v>11.2</v>
      </c>
      <c r="Z265" s="260">
        <f t="shared" si="45"/>
        <v>11.2</v>
      </c>
      <c r="AA265" s="260">
        <f t="shared" si="45"/>
        <v>11.2</v>
      </c>
      <c r="AB265" s="260">
        <f t="shared" si="45"/>
        <v>11.2</v>
      </c>
      <c r="AC265" s="76"/>
      <c r="AD265" s="76"/>
      <c r="AE265" s="76"/>
      <c r="AF265" s="97">
        <v>1</v>
      </c>
      <c r="AG265" s="97">
        <v>1</v>
      </c>
      <c r="AH265" s="73"/>
      <c r="AI265" s="57"/>
      <c r="AJ265" s="45"/>
      <c r="AK265" s="45"/>
      <c r="AL265" s="45"/>
    </row>
    <row r="266" spans="1:38" outlineLevel="2" x14ac:dyDescent="0.35">
      <c r="A266" s="45"/>
      <c r="B266" s="54"/>
      <c r="C266" s="47">
        <f>INT($C$29)+3</f>
        <v>4</v>
      </c>
      <c r="D266" s="73"/>
      <c r="E266" s="70"/>
      <c r="F266" s="70" t="s">
        <v>2925</v>
      </c>
      <c r="G266" s="73"/>
      <c r="H266" s="76" t="s">
        <v>2928</v>
      </c>
      <c r="I266" s="96"/>
      <c r="J266" s="96"/>
      <c r="K266" s="97">
        <v>9.4500000000000001E-3</v>
      </c>
      <c r="L266" s="97">
        <v>9.4500000000000001E-3</v>
      </c>
      <c r="M266" s="97"/>
      <c r="N266" s="97"/>
      <c r="O266" s="97"/>
      <c r="P266" s="97"/>
      <c r="Q266" s="76"/>
      <c r="R266" s="76" t="s">
        <v>2929</v>
      </c>
      <c r="S266" s="76"/>
      <c r="T266" s="76"/>
      <c r="U266" s="260">
        <f t="shared" si="45"/>
        <v>9.4500000000000001E-3</v>
      </c>
      <c r="V266" s="260">
        <f t="shared" si="45"/>
        <v>9.4500000000000001E-3</v>
      </c>
      <c r="W266" s="260">
        <f t="shared" si="45"/>
        <v>9.4500000000000001E-3</v>
      </c>
      <c r="X266" s="260">
        <f t="shared" si="45"/>
        <v>9.4500000000000001E-3</v>
      </c>
      <c r="Y266" s="260">
        <f t="shared" si="45"/>
        <v>9.4500000000000001E-3</v>
      </c>
      <c r="Z266" s="260">
        <f t="shared" si="45"/>
        <v>9.4500000000000001E-3</v>
      </c>
      <c r="AA266" s="260">
        <f t="shared" si="45"/>
        <v>9.4500000000000001E-3</v>
      </c>
      <c r="AB266" s="260">
        <f t="shared" si="45"/>
        <v>9.4500000000000001E-3</v>
      </c>
      <c r="AC266" s="76"/>
      <c r="AD266" s="76"/>
      <c r="AE266" s="76"/>
      <c r="AF266" s="97">
        <v>1</v>
      </c>
      <c r="AG266" s="97">
        <v>1</v>
      </c>
      <c r="AH266" s="73"/>
      <c r="AI266" s="57"/>
      <c r="AJ266" s="45"/>
      <c r="AK266" s="45"/>
      <c r="AL266" s="45"/>
    </row>
    <row r="267" spans="1:38" outlineLevel="2" x14ac:dyDescent="0.35">
      <c r="A267" s="45"/>
      <c r="B267" s="54"/>
      <c r="C267" s="47">
        <f>INT($C$29)+3</f>
        <v>4</v>
      </c>
      <c r="D267" s="73"/>
      <c r="E267" s="70"/>
      <c r="F267" s="70" t="s">
        <v>2930</v>
      </c>
      <c r="G267" s="73"/>
      <c r="H267" s="76" t="s">
        <v>2931</v>
      </c>
      <c r="I267" s="96"/>
      <c r="J267" s="96"/>
      <c r="K267" s="97">
        <v>0</v>
      </c>
      <c r="L267" s="97">
        <v>0</v>
      </c>
      <c r="M267" s="97"/>
      <c r="N267" s="97"/>
      <c r="O267" s="97"/>
      <c r="P267" s="97"/>
      <c r="Q267" s="76"/>
      <c r="R267" s="76" t="s">
        <v>2929</v>
      </c>
      <c r="S267" s="76"/>
      <c r="T267" s="76"/>
      <c r="U267" s="260">
        <f t="shared" si="45"/>
        <v>0</v>
      </c>
      <c r="V267" s="260">
        <f t="shared" si="45"/>
        <v>0</v>
      </c>
      <c r="W267" s="260">
        <f t="shared" si="45"/>
        <v>0</v>
      </c>
      <c r="X267" s="260">
        <f t="shared" si="45"/>
        <v>0</v>
      </c>
      <c r="Y267" s="260">
        <f t="shared" si="45"/>
        <v>0</v>
      </c>
      <c r="Z267" s="260">
        <f t="shared" si="45"/>
        <v>0</v>
      </c>
      <c r="AA267" s="260">
        <f t="shared" si="45"/>
        <v>0</v>
      </c>
      <c r="AB267" s="260">
        <f t="shared" si="45"/>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817</v>
      </c>
      <c r="G268" s="73"/>
      <c r="H268" s="253" t="s">
        <v>818</v>
      </c>
      <c r="I268" s="96"/>
      <c r="J268" s="96" t="s">
        <v>546</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819</v>
      </c>
      <c r="F269" s="70" t="s">
        <v>2632</v>
      </c>
      <c r="G269" s="73"/>
      <c r="H269" s="76" t="s">
        <v>820</v>
      </c>
      <c r="I269" s="96" t="s">
        <v>693</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2631</v>
      </c>
      <c r="AE269" s="76"/>
      <c r="AF269" s="97">
        <v>1</v>
      </c>
      <c r="AG269" s="97">
        <v>1</v>
      </c>
      <c r="AH269" s="73"/>
      <c r="AI269" s="57"/>
      <c r="AJ269" s="45"/>
      <c r="AK269" s="45"/>
      <c r="AL269" s="45"/>
    </row>
    <row r="270" spans="1:38" outlineLevel="2" x14ac:dyDescent="0.35">
      <c r="A270" s="45"/>
      <c r="B270" s="54"/>
      <c r="C270" s="47">
        <f t="shared" ref="C270:C294" si="46">INT($C$29)+2</f>
        <v>3</v>
      </c>
      <c r="D270" s="73"/>
      <c r="E270" s="70"/>
      <c r="F270" s="70" t="s">
        <v>821</v>
      </c>
      <c r="G270" s="73"/>
      <c r="H270" s="76" t="s">
        <v>822</v>
      </c>
      <c r="I270" s="96" t="s">
        <v>558</v>
      </c>
      <c r="J270" s="96"/>
      <c r="K270" s="97">
        <v>2</v>
      </c>
      <c r="L270" s="97">
        <v>2</v>
      </c>
      <c r="M270" s="97">
        <v>4</v>
      </c>
      <c r="N270" s="97">
        <v>4</v>
      </c>
      <c r="O270" s="97">
        <v>4</v>
      </c>
      <c r="P270" s="97">
        <v>4</v>
      </c>
      <c r="Q270" s="76"/>
      <c r="R270" s="76" t="s">
        <v>700</v>
      </c>
      <c r="S270" s="76" t="s">
        <v>823</v>
      </c>
      <c r="T270" s="76"/>
      <c r="U270" s="260">
        <f t="shared" ref="U270:AB276" si="47">INDEX($K270:$Q270,1,U$43)</f>
        <v>2</v>
      </c>
      <c r="V270" s="260">
        <f t="shared" si="47"/>
        <v>2</v>
      </c>
      <c r="W270" s="260">
        <f t="shared" si="47"/>
        <v>2</v>
      </c>
      <c r="X270" s="260">
        <f t="shared" si="47"/>
        <v>2</v>
      </c>
      <c r="Y270" s="260">
        <f t="shared" si="47"/>
        <v>2</v>
      </c>
      <c r="Z270" s="260">
        <f t="shared" si="47"/>
        <v>2</v>
      </c>
      <c r="AA270" s="260">
        <f t="shared" si="47"/>
        <v>2</v>
      </c>
      <c r="AB270" s="260">
        <f t="shared" si="47"/>
        <v>2</v>
      </c>
      <c r="AC270" s="76"/>
      <c r="AD270" s="76"/>
      <c r="AE270" s="76"/>
      <c r="AF270" s="97">
        <v>1</v>
      </c>
      <c r="AG270" s="97">
        <v>1</v>
      </c>
      <c r="AH270" s="73"/>
      <c r="AI270" s="57"/>
      <c r="AJ270" s="45"/>
      <c r="AK270" s="45"/>
      <c r="AL270" s="45"/>
    </row>
    <row r="271" spans="1:38" outlineLevel="2" x14ac:dyDescent="0.35">
      <c r="A271" s="45"/>
      <c r="B271" s="54"/>
      <c r="C271" s="47">
        <f t="shared" si="46"/>
        <v>3</v>
      </c>
      <c r="D271" s="73"/>
      <c r="E271" s="70"/>
      <c r="F271" s="70" t="s">
        <v>824</v>
      </c>
      <c r="G271" s="73"/>
      <c r="H271" s="76" t="s">
        <v>825</v>
      </c>
      <c r="I271" s="96" t="s">
        <v>558</v>
      </c>
      <c r="J271" s="96"/>
      <c r="K271" s="97">
        <v>22</v>
      </c>
      <c r="L271" s="97">
        <v>22</v>
      </c>
      <c r="M271" s="97">
        <v>30</v>
      </c>
      <c r="N271" s="97">
        <v>30</v>
      </c>
      <c r="O271" s="97">
        <v>30</v>
      </c>
      <c r="P271" s="97">
        <v>30</v>
      </c>
      <c r="Q271" s="76"/>
      <c r="R271" s="76" t="s">
        <v>700</v>
      </c>
      <c r="S271" s="76" t="s">
        <v>823</v>
      </c>
      <c r="T271" s="76"/>
      <c r="U271" s="260">
        <f t="shared" si="47"/>
        <v>22</v>
      </c>
      <c r="V271" s="260">
        <f t="shared" si="47"/>
        <v>22</v>
      </c>
      <c r="W271" s="260">
        <f t="shared" si="47"/>
        <v>22</v>
      </c>
      <c r="X271" s="260">
        <f t="shared" si="47"/>
        <v>22</v>
      </c>
      <c r="Y271" s="260">
        <f t="shared" si="47"/>
        <v>22</v>
      </c>
      <c r="Z271" s="260">
        <f t="shared" si="47"/>
        <v>22</v>
      </c>
      <c r="AA271" s="260">
        <f t="shared" si="47"/>
        <v>22</v>
      </c>
      <c r="AB271" s="260">
        <f t="shared" si="47"/>
        <v>22</v>
      </c>
      <c r="AC271" s="76"/>
      <c r="AD271" s="76"/>
      <c r="AE271" s="76"/>
      <c r="AF271" s="97">
        <v>1</v>
      </c>
      <c r="AG271" s="97">
        <v>1</v>
      </c>
      <c r="AH271" s="73"/>
      <c r="AI271" s="57"/>
      <c r="AJ271" s="45"/>
      <c r="AK271" s="45"/>
      <c r="AL271" s="45"/>
    </row>
    <row r="272" spans="1:38" outlineLevel="2" x14ac:dyDescent="0.35">
      <c r="A272" s="45"/>
      <c r="B272" s="54"/>
      <c r="C272" s="47">
        <f t="shared" si="46"/>
        <v>3</v>
      </c>
      <c r="D272" s="73"/>
      <c r="E272" s="70"/>
      <c r="F272" s="70" t="s">
        <v>826</v>
      </c>
      <c r="G272" s="73"/>
      <c r="H272" s="76" t="s">
        <v>827</v>
      </c>
      <c r="I272" s="96" t="s">
        <v>529</v>
      </c>
      <c r="J272" s="96"/>
      <c r="K272" s="97">
        <v>1</v>
      </c>
      <c r="L272" s="97">
        <v>1</v>
      </c>
      <c r="M272" s="97">
        <v>0.6</v>
      </c>
      <c r="N272" s="97">
        <v>0.6</v>
      </c>
      <c r="O272" s="97">
        <v>0.6</v>
      </c>
      <c r="P272" s="97">
        <v>0.6</v>
      </c>
      <c r="Q272" s="76"/>
      <c r="R272" s="76" t="s">
        <v>700</v>
      </c>
      <c r="S272" s="76" t="s">
        <v>823</v>
      </c>
      <c r="T272" s="76"/>
      <c r="U272" s="260">
        <f t="shared" si="47"/>
        <v>1</v>
      </c>
      <c r="V272" s="260">
        <f t="shared" si="47"/>
        <v>1</v>
      </c>
      <c r="W272" s="260">
        <f t="shared" si="47"/>
        <v>1</v>
      </c>
      <c r="X272" s="260">
        <f t="shared" si="47"/>
        <v>1</v>
      </c>
      <c r="Y272" s="260">
        <f t="shared" si="47"/>
        <v>1</v>
      </c>
      <c r="Z272" s="260">
        <f t="shared" si="47"/>
        <v>1</v>
      </c>
      <c r="AA272" s="260">
        <f t="shared" si="47"/>
        <v>1</v>
      </c>
      <c r="AB272" s="260">
        <f t="shared" si="47"/>
        <v>1</v>
      </c>
      <c r="AC272" s="76"/>
      <c r="AD272" s="76"/>
      <c r="AE272" s="76"/>
      <c r="AF272" s="97">
        <v>1</v>
      </c>
      <c r="AG272" s="97">
        <v>1</v>
      </c>
      <c r="AH272" s="73"/>
      <c r="AI272" s="57"/>
      <c r="AJ272" s="45"/>
      <c r="AK272" s="45"/>
      <c r="AL272" s="45"/>
    </row>
    <row r="273" spans="1:38" outlineLevel="2" x14ac:dyDescent="0.35">
      <c r="A273" s="45"/>
      <c r="B273" s="54"/>
      <c r="C273" s="47">
        <f t="shared" si="46"/>
        <v>3</v>
      </c>
      <c r="D273" s="73"/>
      <c r="E273" s="70"/>
      <c r="F273" s="70" t="s">
        <v>828</v>
      </c>
      <c r="G273" s="73"/>
      <c r="H273" s="76" t="s">
        <v>829</v>
      </c>
      <c r="I273" s="96" t="s">
        <v>529</v>
      </c>
      <c r="J273" s="96"/>
      <c r="K273" s="76"/>
      <c r="L273" s="76"/>
      <c r="M273" s="97">
        <v>0.6</v>
      </c>
      <c r="N273" s="97">
        <v>0.6</v>
      </c>
      <c r="O273" s="97">
        <v>0.6</v>
      </c>
      <c r="P273" s="97">
        <v>0.105</v>
      </c>
      <c r="Q273" s="76"/>
      <c r="R273" s="76"/>
      <c r="S273" s="76" t="s">
        <v>823</v>
      </c>
      <c r="T273" s="76"/>
      <c r="U273" s="260">
        <f t="shared" si="47"/>
        <v>0</v>
      </c>
      <c r="V273" s="260">
        <f t="shared" si="47"/>
        <v>0</v>
      </c>
      <c r="W273" s="260">
        <f t="shared" si="47"/>
        <v>0</v>
      </c>
      <c r="X273" s="260">
        <f t="shared" si="47"/>
        <v>0</v>
      </c>
      <c r="Y273" s="260">
        <f t="shared" si="47"/>
        <v>0</v>
      </c>
      <c r="Z273" s="260">
        <f t="shared" si="47"/>
        <v>0</v>
      </c>
      <c r="AA273" s="260">
        <f t="shared" si="47"/>
        <v>0</v>
      </c>
      <c r="AB273" s="260">
        <f t="shared" si="47"/>
        <v>0</v>
      </c>
      <c r="AC273" s="76"/>
      <c r="AD273" s="76"/>
      <c r="AE273" s="76"/>
      <c r="AF273" s="97">
        <v>1</v>
      </c>
      <c r="AG273" s="97">
        <v>1</v>
      </c>
      <c r="AH273" s="73"/>
      <c r="AI273" s="57"/>
      <c r="AJ273" s="45"/>
      <c r="AK273" s="45"/>
      <c r="AL273" s="45"/>
    </row>
    <row r="274" spans="1:38" outlineLevel="2" x14ac:dyDescent="0.35">
      <c r="A274" s="45"/>
      <c r="B274" s="54"/>
      <c r="C274" s="47">
        <f t="shared" si="46"/>
        <v>3</v>
      </c>
      <c r="D274" s="73"/>
      <c r="E274" s="70"/>
      <c r="F274" s="70" t="s">
        <v>830</v>
      </c>
      <c r="G274" s="73"/>
      <c r="H274" s="76" t="s">
        <v>831</v>
      </c>
      <c r="I274" s="96" t="s">
        <v>601</v>
      </c>
      <c r="J274" s="96"/>
      <c r="K274" s="97">
        <v>0.94</v>
      </c>
      <c r="L274" s="97">
        <v>0.94</v>
      </c>
      <c r="M274" s="97">
        <v>0.94</v>
      </c>
      <c r="N274" s="97">
        <v>0.94</v>
      </c>
      <c r="O274" s="97">
        <v>0.94</v>
      </c>
      <c r="P274" s="97">
        <v>0.94</v>
      </c>
      <c r="Q274" s="76"/>
      <c r="R274" s="76" t="s">
        <v>654</v>
      </c>
      <c r="S274" s="76" t="s">
        <v>654</v>
      </c>
      <c r="T274" s="76"/>
      <c r="U274" s="260">
        <f t="shared" si="47"/>
        <v>0.94</v>
      </c>
      <c r="V274" s="260">
        <f t="shared" si="47"/>
        <v>0.94</v>
      </c>
      <c r="W274" s="260">
        <f t="shared" si="47"/>
        <v>0.94</v>
      </c>
      <c r="X274" s="260">
        <f t="shared" si="47"/>
        <v>0.94</v>
      </c>
      <c r="Y274" s="260">
        <f t="shared" si="47"/>
        <v>0.94</v>
      </c>
      <c r="Z274" s="260">
        <f t="shared" si="47"/>
        <v>0.94</v>
      </c>
      <c r="AA274" s="260">
        <f t="shared" si="47"/>
        <v>0.94</v>
      </c>
      <c r="AB274" s="260">
        <f t="shared" si="47"/>
        <v>0.94</v>
      </c>
      <c r="AC274" s="76"/>
      <c r="AD274" s="76"/>
      <c r="AE274" s="76"/>
      <c r="AF274" s="97">
        <v>1</v>
      </c>
      <c r="AG274" s="97">
        <v>1</v>
      </c>
      <c r="AH274" s="73"/>
      <c r="AI274" s="57"/>
      <c r="AJ274" s="45"/>
      <c r="AK274" s="45"/>
      <c r="AL274" s="45"/>
    </row>
    <row r="275" spans="1:38" outlineLevel="2" x14ac:dyDescent="0.35">
      <c r="A275" s="45"/>
      <c r="B275" s="54"/>
      <c r="C275" s="47">
        <f t="shared" si="46"/>
        <v>3</v>
      </c>
      <c r="D275" s="73"/>
      <c r="E275" s="70"/>
      <c r="F275" s="70" t="s">
        <v>832</v>
      </c>
      <c r="G275" s="73"/>
      <c r="H275" s="76" t="s">
        <v>833</v>
      </c>
      <c r="I275" s="96" t="s">
        <v>622</v>
      </c>
      <c r="J275" s="96"/>
      <c r="K275" s="97">
        <v>4.7</v>
      </c>
      <c r="L275" s="97">
        <v>4.7</v>
      </c>
      <c r="M275" s="97">
        <v>3.1</v>
      </c>
      <c r="N275" s="97">
        <v>3.1</v>
      </c>
      <c r="O275" s="97">
        <v>3.1</v>
      </c>
      <c r="P275" s="97">
        <v>3.1</v>
      </c>
      <c r="Q275" s="76"/>
      <c r="R275" s="76" t="s">
        <v>834</v>
      </c>
      <c r="S275" s="76" t="s">
        <v>539</v>
      </c>
      <c r="T275" s="76"/>
      <c r="U275" s="260">
        <f t="shared" si="47"/>
        <v>4.7</v>
      </c>
      <c r="V275" s="260">
        <f t="shared" si="47"/>
        <v>4.7</v>
      </c>
      <c r="W275" s="260">
        <f t="shared" si="47"/>
        <v>4.7</v>
      </c>
      <c r="X275" s="260">
        <f t="shared" si="47"/>
        <v>4.7</v>
      </c>
      <c r="Y275" s="260">
        <f t="shared" si="47"/>
        <v>4.7</v>
      </c>
      <c r="Z275" s="260">
        <f t="shared" si="47"/>
        <v>4.7</v>
      </c>
      <c r="AA275" s="260">
        <f t="shared" si="47"/>
        <v>4.7</v>
      </c>
      <c r="AB275" s="260">
        <f t="shared" si="47"/>
        <v>4.7</v>
      </c>
      <c r="AC275" s="76"/>
      <c r="AD275" s="76"/>
      <c r="AE275" s="76"/>
      <c r="AF275" s="97">
        <v>1</v>
      </c>
      <c r="AG275" s="97">
        <v>1</v>
      </c>
      <c r="AH275" s="73"/>
      <c r="AI275" s="57"/>
      <c r="AJ275" s="45"/>
      <c r="AK275" s="45"/>
      <c r="AL275" s="45"/>
    </row>
    <row r="276" spans="1:38" outlineLevel="2" collapsed="1" x14ac:dyDescent="0.35">
      <c r="A276" s="45"/>
      <c r="B276" s="54"/>
      <c r="C276" s="47">
        <f t="shared" si="46"/>
        <v>3</v>
      </c>
      <c r="D276" s="73"/>
      <c r="E276" s="70"/>
      <c r="F276" s="70" t="s">
        <v>835</v>
      </c>
      <c r="G276" s="73"/>
      <c r="H276" s="76" t="s">
        <v>836</v>
      </c>
      <c r="I276" s="96" t="s">
        <v>529</v>
      </c>
      <c r="J276" s="96"/>
      <c r="K276" s="97">
        <v>1.17</v>
      </c>
      <c r="L276" s="97">
        <v>1.17</v>
      </c>
      <c r="M276" s="97">
        <v>1.17</v>
      </c>
      <c r="N276" s="97">
        <v>1.17</v>
      </c>
      <c r="O276" s="97">
        <v>1.17</v>
      </c>
      <c r="P276" s="97">
        <v>1.17</v>
      </c>
      <c r="Q276" s="76"/>
      <c r="R276" s="76" t="s">
        <v>700</v>
      </c>
      <c r="S276" s="76" t="s">
        <v>577</v>
      </c>
      <c r="T276" s="76"/>
      <c r="U276" s="260">
        <f t="shared" si="47"/>
        <v>1.17</v>
      </c>
      <c r="V276" s="260">
        <f t="shared" si="47"/>
        <v>1.17</v>
      </c>
      <c r="W276" s="260">
        <f t="shared" si="47"/>
        <v>1.17</v>
      </c>
      <c r="X276" s="260">
        <f t="shared" si="47"/>
        <v>1.17</v>
      </c>
      <c r="Y276" s="260">
        <f t="shared" si="47"/>
        <v>1.17</v>
      </c>
      <c r="Z276" s="260">
        <f t="shared" si="47"/>
        <v>1.17</v>
      </c>
      <c r="AA276" s="260">
        <f t="shared" si="47"/>
        <v>1.17</v>
      </c>
      <c r="AB276" s="260">
        <f t="shared" si="47"/>
        <v>1.17</v>
      </c>
      <c r="AC276" s="76"/>
      <c r="AD276" s="76"/>
      <c r="AE276" s="76"/>
      <c r="AF276" s="97">
        <v>1</v>
      </c>
      <c r="AG276" s="97">
        <v>1</v>
      </c>
      <c r="AH276" s="73"/>
      <c r="AI276" s="57"/>
      <c r="AJ276" s="45"/>
      <c r="AK276" s="45"/>
      <c r="AL276" s="45"/>
    </row>
    <row r="277" spans="1:38" hidden="1" outlineLevel="3" x14ac:dyDescent="0.35">
      <c r="A277" s="45"/>
      <c r="B277" s="54"/>
      <c r="C277" s="47">
        <f t="shared" si="46"/>
        <v>3</v>
      </c>
      <c r="D277" s="73"/>
      <c r="E277" s="70"/>
      <c r="F277" s="70" t="s">
        <v>837</v>
      </c>
      <c r="G277" s="73"/>
      <c r="H277" s="76" t="s">
        <v>583</v>
      </c>
      <c r="I277" s="96" t="s">
        <v>529</v>
      </c>
      <c r="J277" s="96"/>
      <c r="K277" s="97">
        <v>0.77</v>
      </c>
      <c r="L277" s="97">
        <v>0.77</v>
      </c>
      <c r="M277" s="76"/>
      <c r="N277" s="76"/>
      <c r="O277" s="76"/>
      <c r="P277" s="76"/>
      <c r="Q277" s="76"/>
      <c r="R277" s="76" t="s">
        <v>700</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46"/>
        <v>3</v>
      </c>
      <c r="D278" s="73"/>
      <c r="E278" s="70"/>
      <c r="F278" s="70" t="s">
        <v>838</v>
      </c>
      <c r="G278" s="73"/>
      <c r="H278" s="76" t="s">
        <v>583</v>
      </c>
      <c r="I278" s="96" t="s">
        <v>529</v>
      </c>
      <c r="J278" s="96"/>
      <c r="K278" s="97">
        <v>0</v>
      </c>
      <c r="L278" s="97">
        <v>0</v>
      </c>
      <c r="M278" s="76"/>
      <c r="N278" s="76"/>
      <c r="O278" s="76"/>
      <c r="P278" s="76"/>
      <c r="Q278" s="76"/>
      <c r="R278" s="76" t="s">
        <v>700</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46"/>
        <v>3</v>
      </c>
      <c r="D279" s="73"/>
      <c r="E279" s="70"/>
      <c r="F279" s="70" t="s">
        <v>839</v>
      </c>
      <c r="G279" s="73"/>
      <c r="H279" s="76" t="s">
        <v>583</v>
      </c>
      <c r="I279" s="96" t="s">
        <v>529</v>
      </c>
      <c r="J279" s="96"/>
      <c r="K279" s="97">
        <v>0.4</v>
      </c>
      <c r="L279" s="97">
        <v>0.4</v>
      </c>
      <c r="M279" s="97">
        <v>0.04</v>
      </c>
      <c r="N279" s="97">
        <v>0.04</v>
      </c>
      <c r="O279" s="97">
        <v>0.04</v>
      </c>
      <c r="P279" s="97">
        <v>0.04</v>
      </c>
      <c r="Q279" s="76"/>
      <c r="R279" s="76" t="s">
        <v>700</v>
      </c>
      <c r="S279" s="76" t="s">
        <v>577</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46"/>
        <v>3</v>
      </c>
      <c r="D280" s="73"/>
      <c r="E280" s="70"/>
      <c r="F280" s="70" t="s">
        <v>840</v>
      </c>
      <c r="G280" s="73"/>
      <c r="H280" s="76" t="s">
        <v>583</v>
      </c>
      <c r="I280" s="96" t="s">
        <v>529</v>
      </c>
      <c r="J280" s="96"/>
      <c r="K280" s="97">
        <v>30</v>
      </c>
      <c r="L280" s="97">
        <v>30</v>
      </c>
      <c r="M280" s="97">
        <v>90</v>
      </c>
      <c r="N280" s="97">
        <v>90</v>
      </c>
      <c r="O280" s="97">
        <v>90</v>
      </c>
      <c r="P280" s="97">
        <v>90</v>
      </c>
      <c r="Q280" s="76"/>
      <c r="R280" s="76" t="s">
        <v>577</v>
      </c>
      <c r="S280" s="76" t="s">
        <v>577</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46"/>
        <v>3</v>
      </c>
      <c r="D281" s="73"/>
      <c r="E281" s="70"/>
      <c r="F281" s="70" t="s">
        <v>841</v>
      </c>
      <c r="G281" s="73"/>
      <c r="H281" s="76" t="s">
        <v>842</v>
      </c>
      <c r="I281" s="96" t="s">
        <v>843</v>
      </c>
      <c r="J281" s="96"/>
      <c r="K281" s="97">
        <v>0.3</v>
      </c>
      <c r="L281" s="97">
        <v>0.3</v>
      </c>
      <c r="M281" s="97">
        <v>0.42</v>
      </c>
      <c r="N281" s="97">
        <v>0.42</v>
      </c>
      <c r="O281" s="97">
        <v>0.42</v>
      </c>
      <c r="P281" s="97">
        <v>0.42</v>
      </c>
      <c r="Q281" s="76"/>
      <c r="R281" s="76" t="s">
        <v>577</v>
      </c>
      <c r="S281" s="76" t="s">
        <v>577</v>
      </c>
      <c r="T281" s="76"/>
      <c r="U281" s="260">
        <f t="shared" ref="U281:AB294" si="48">INDEX($K281:$Q281,1,U$43)</f>
        <v>0.3</v>
      </c>
      <c r="V281" s="260">
        <f t="shared" si="48"/>
        <v>0.3</v>
      </c>
      <c r="W281" s="260">
        <f t="shared" si="48"/>
        <v>0.3</v>
      </c>
      <c r="X281" s="260">
        <f t="shared" si="48"/>
        <v>0.3</v>
      </c>
      <c r="Y281" s="260">
        <f t="shared" si="48"/>
        <v>0.3</v>
      </c>
      <c r="Z281" s="260">
        <f t="shared" si="48"/>
        <v>0.3</v>
      </c>
      <c r="AA281" s="260">
        <f t="shared" si="48"/>
        <v>0.3</v>
      </c>
      <c r="AB281" s="260">
        <f t="shared" si="48"/>
        <v>0.3</v>
      </c>
      <c r="AC281" s="76"/>
      <c r="AD281" s="76"/>
      <c r="AE281" s="76"/>
      <c r="AF281" s="97">
        <v>1</v>
      </c>
      <c r="AG281" s="97">
        <v>1</v>
      </c>
      <c r="AH281" s="73"/>
      <c r="AI281" s="57"/>
      <c r="AJ281" s="45"/>
      <c r="AK281" s="45"/>
      <c r="AL281" s="45"/>
    </row>
    <row r="282" spans="1:38" outlineLevel="2" x14ac:dyDescent="0.35">
      <c r="A282" s="45"/>
      <c r="B282" s="54"/>
      <c r="C282" s="47">
        <f t="shared" si="46"/>
        <v>3</v>
      </c>
      <c r="D282" s="73"/>
      <c r="E282" s="70"/>
      <c r="F282" s="70" t="s">
        <v>844</v>
      </c>
      <c r="G282" s="73"/>
      <c r="H282" s="76" t="s">
        <v>845</v>
      </c>
      <c r="I282" s="96" t="s">
        <v>843</v>
      </c>
      <c r="J282" s="96"/>
      <c r="K282" s="97">
        <v>0.41</v>
      </c>
      <c r="L282" s="97">
        <v>0.41</v>
      </c>
      <c r="M282" s="97">
        <v>0.57999999999999996</v>
      </c>
      <c r="N282" s="97">
        <v>0.57999999999999996</v>
      </c>
      <c r="O282" s="97">
        <v>0.57999999999999996</v>
      </c>
      <c r="P282" s="97">
        <v>0.57999999999999996</v>
      </c>
      <c r="Q282" s="76"/>
      <c r="R282" s="76" t="s">
        <v>846</v>
      </c>
      <c r="S282" s="76" t="s">
        <v>846</v>
      </c>
      <c r="T282" s="76"/>
      <c r="U282" s="260">
        <f t="shared" si="48"/>
        <v>0.41</v>
      </c>
      <c r="V282" s="260">
        <f t="shared" si="48"/>
        <v>0.41</v>
      </c>
      <c r="W282" s="260">
        <f t="shared" si="48"/>
        <v>0.41</v>
      </c>
      <c r="X282" s="260">
        <f t="shared" si="48"/>
        <v>0.41</v>
      </c>
      <c r="Y282" s="260">
        <f t="shared" si="48"/>
        <v>0.41</v>
      </c>
      <c r="Z282" s="260">
        <f t="shared" si="48"/>
        <v>0.41</v>
      </c>
      <c r="AA282" s="260">
        <f t="shared" si="48"/>
        <v>0.41</v>
      </c>
      <c r="AB282" s="260">
        <f t="shared" si="48"/>
        <v>0.41</v>
      </c>
      <c r="AC282" s="76"/>
      <c r="AD282" s="76"/>
      <c r="AE282" s="76"/>
      <c r="AF282" s="97">
        <v>1</v>
      </c>
      <c r="AG282" s="97">
        <v>1</v>
      </c>
      <c r="AH282" s="73"/>
      <c r="AI282" s="57"/>
      <c r="AJ282" s="45"/>
      <c r="AK282" s="45"/>
      <c r="AL282" s="45"/>
    </row>
    <row r="283" spans="1:38" outlineLevel="2" x14ac:dyDescent="0.35">
      <c r="A283" s="45"/>
      <c r="B283" s="54"/>
      <c r="C283" s="47">
        <f t="shared" si="46"/>
        <v>3</v>
      </c>
      <c r="D283" s="73"/>
      <c r="E283" s="70"/>
      <c r="F283" s="70" t="s">
        <v>847</v>
      </c>
      <c r="G283" s="73"/>
      <c r="H283" s="76" t="s">
        <v>848</v>
      </c>
      <c r="I283" s="96" t="s">
        <v>558</v>
      </c>
      <c r="J283" s="96"/>
      <c r="K283" s="97">
        <v>7.0999999999999994E-2</v>
      </c>
      <c r="L283" s="97">
        <v>7.0999999999999994E-2</v>
      </c>
      <c r="M283" s="97">
        <v>3.5999999999999997E-2</v>
      </c>
      <c r="N283" s="97">
        <v>3.5999999999999997E-2</v>
      </c>
      <c r="O283" s="97">
        <v>3.5999999999999997E-2</v>
      </c>
      <c r="P283" s="97">
        <v>3.5999999999999997E-2</v>
      </c>
      <c r="Q283" s="76"/>
      <c r="R283" s="76" t="s">
        <v>846</v>
      </c>
      <c r="S283" s="76" t="s">
        <v>846</v>
      </c>
      <c r="T283" s="76"/>
      <c r="U283" s="260">
        <f t="shared" si="48"/>
        <v>7.0999999999999994E-2</v>
      </c>
      <c r="V283" s="260">
        <f t="shared" si="48"/>
        <v>7.0999999999999994E-2</v>
      </c>
      <c r="W283" s="260">
        <f t="shared" si="48"/>
        <v>7.0999999999999994E-2</v>
      </c>
      <c r="X283" s="260">
        <f t="shared" si="48"/>
        <v>7.0999999999999994E-2</v>
      </c>
      <c r="Y283" s="260">
        <f t="shared" si="48"/>
        <v>7.0999999999999994E-2</v>
      </c>
      <c r="Z283" s="260">
        <f t="shared" si="48"/>
        <v>7.0999999999999994E-2</v>
      </c>
      <c r="AA283" s="260">
        <f t="shared" si="48"/>
        <v>7.0999999999999994E-2</v>
      </c>
      <c r="AB283" s="260">
        <f t="shared" si="48"/>
        <v>7.0999999999999994E-2</v>
      </c>
      <c r="AC283" s="76"/>
      <c r="AD283" s="76"/>
      <c r="AE283" s="76"/>
      <c r="AF283" s="97">
        <v>1</v>
      </c>
      <c r="AG283" s="97">
        <v>1</v>
      </c>
      <c r="AH283" s="73"/>
      <c r="AI283" s="57"/>
      <c r="AJ283" s="45"/>
      <c r="AK283" s="45"/>
      <c r="AL283" s="45"/>
    </row>
    <row r="284" spans="1:38" outlineLevel="2" x14ac:dyDescent="0.35">
      <c r="A284" s="45"/>
      <c r="B284" s="54"/>
      <c r="C284" s="47">
        <f t="shared" si="46"/>
        <v>3</v>
      </c>
      <c r="D284" s="73"/>
      <c r="E284" s="70"/>
      <c r="F284" s="70" t="s">
        <v>849</v>
      </c>
      <c r="G284" s="73"/>
      <c r="H284" s="76" t="s">
        <v>850</v>
      </c>
      <c r="I284" s="96" t="s">
        <v>601</v>
      </c>
      <c r="J284" s="96"/>
      <c r="K284" s="97">
        <v>4.4999999999999998E-2</v>
      </c>
      <c r="L284" s="97">
        <v>4.4999999999999998E-2</v>
      </c>
      <c r="M284" s="97">
        <v>3.2000000000000001E-2</v>
      </c>
      <c r="N284" s="97">
        <v>3.2000000000000001E-2</v>
      </c>
      <c r="O284" s="97">
        <v>3.2000000000000001E-2</v>
      </c>
      <c r="P284" s="97">
        <v>3.2000000000000001E-2</v>
      </c>
      <c r="Q284" s="76"/>
      <c r="R284" s="76" t="s">
        <v>834</v>
      </c>
      <c r="S284" s="76" t="s">
        <v>846</v>
      </c>
      <c r="T284" s="76"/>
      <c r="U284" s="260">
        <f t="shared" si="48"/>
        <v>4.4999999999999998E-2</v>
      </c>
      <c r="V284" s="260">
        <f t="shared" si="48"/>
        <v>4.4999999999999998E-2</v>
      </c>
      <c r="W284" s="260">
        <f t="shared" si="48"/>
        <v>4.4999999999999998E-2</v>
      </c>
      <c r="X284" s="260">
        <f t="shared" si="48"/>
        <v>4.4999999999999998E-2</v>
      </c>
      <c r="Y284" s="260">
        <f t="shared" si="48"/>
        <v>4.4999999999999998E-2</v>
      </c>
      <c r="Z284" s="260">
        <f t="shared" si="48"/>
        <v>4.4999999999999998E-2</v>
      </c>
      <c r="AA284" s="260">
        <f t="shared" si="48"/>
        <v>4.4999999999999998E-2</v>
      </c>
      <c r="AB284" s="260">
        <f t="shared" si="48"/>
        <v>4.4999999999999998E-2</v>
      </c>
      <c r="AC284" s="76"/>
      <c r="AD284" s="76"/>
      <c r="AE284" s="76"/>
      <c r="AF284" s="97">
        <v>1</v>
      </c>
      <c r="AG284" s="97">
        <v>1</v>
      </c>
      <c r="AH284" s="73"/>
      <c r="AI284" s="57"/>
      <c r="AJ284" s="45"/>
      <c r="AK284" s="45"/>
      <c r="AL284" s="45"/>
    </row>
    <row r="285" spans="1:38" outlineLevel="2" x14ac:dyDescent="0.35">
      <c r="A285" s="45"/>
      <c r="B285" s="54"/>
      <c r="C285" s="47">
        <f t="shared" si="46"/>
        <v>3</v>
      </c>
      <c r="D285" s="73"/>
      <c r="E285" s="70"/>
      <c r="F285" s="70" t="s">
        <v>851</v>
      </c>
      <c r="G285" s="73"/>
      <c r="H285" s="76" t="s">
        <v>852</v>
      </c>
      <c r="I285" s="96" t="s">
        <v>529</v>
      </c>
      <c r="J285" s="96"/>
      <c r="K285" s="97">
        <v>0.7</v>
      </c>
      <c r="L285" s="97">
        <v>0.7</v>
      </c>
      <c r="M285" s="97">
        <v>0.7</v>
      </c>
      <c r="N285" s="97">
        <v>0.7</v>
      </c>
      <c r="O285" s="97">
        <v>0.7</v>
      </c>
      <c r="P285" s="97">
        <v>0.7</v>
      </c>
      <c r="Q285" s="76"/>
      <c r="R285" s="76" t="s">
        <v>700</v>
      </c>
      <c r="S285" s="76" t="s">
        <v>577</v>
      </c>
      <c r="T285" s="76"/>
      <c r="U285" s="260">
        <f t="shared" si="48"/>
        <v>0.7</v>
      </c>
      <c r="V285" s="260">
        <f t="shared" si="48"/>
        <v>0.7</v>
      </c>
      <c r="W285" s="260">
        <f t="shared" si="48"/>
        <v>0.7</v>
      </c>
      <c r="X285" s="260">
        <f t="shared" si="48"/>
        <v>0.7</v>
      </c>
      <c r="Y285" s="260">
        <f t="shared" si="48"/>
        <v>0.7</v>
      </c>
      <c r="Z285" s="260">
        <f t="shared" si="48"/>
        <v>0.7</v>
      </c>
      <c r="AA285" s="260">
        <f t="shared" si="48"/>
        <v>0.7</v>
      </c>
      <c r="AB285" s="260">
        <f t="shared" si="48"/>
        <v>0.7</v>
      </c>
      <c r="AC285" s="76"/>
      <c r="AD285" s="76"/>
      <c r="AE285" s="76"/>
      <c r="AF285" s="97">
        <v>1</v>
      </c>
      <c r="AG285" s="97">
        <v>1</v>
      </c>
      <c r="AH285" s="73"/>
      <c r="AI285" s="57"/>
      <c r="AJ285" s="45"/>
      <c r="AK285" s="45"/>
      <c r="AL285" s="45"/>
    </row>
    <row r="286" spans="1:38" outlineLevel="2" x14ac:dyDescent="0.35">
      <c r="A286" s="45"/>
      <c r="B286" s="54"/>
      <c r="C286" s="47">
        <f t="shared" si="46"/>
        <v>3</v>
      </c>
      <c r="D286" s="73"/>
      <c r="E286" s="70"/>
      <c r="F286" s="70" t="s">
        <v>853</v>
      </c>
      <c r="G286" s="73"/>
      <c r="H286" s="76" t="s">
        <v>854</v>
      </c>
      <c r="I286" s="96" t="s">
        <v>529</v>
      </c>
      <c r="J286" s="96"/>
      <c r="K286" s="97">
        <v>0.01</v>
      </c>
      <c r="L286" s="97">
        <v>0.01</v>
      </c>
      <c r="M286" s="97">
        <v>0.01</v>
      </c>
      <c r="N286" s="97">
        <v>0.01</v>
      </c>
      <c r="O286" s="97">
        <v>0.01</v>
      </c>
      <c r="P286" s="97">
        <v>0.01</v>
      </c>
      <c r="Q286" s="76"/>
      <c r="R286" s="76" t="s">
        <v>700</v>
      </c>
      <c r="S286" s="76" t="s">
        <v>577</v>
      </c>
      <c r="T286" s="76"/>
      <c r="U286" s="260">
        <f t="shared" si="48"/>
        <v>0.01</v>
      </c>
      <c r="V286" s="260">
        <f t="shared" si="48"/>
        <v>0.01</v>
      </c>
      <c r="W286" s="260">
        <f t="shared" si="48"/>
        <v>0.01</v>
      </c>
      <c r="X286" s="260">
        <f t="shared" si="48"/>
        <v>0.01</v>
      </c>
      <c r="Y286" s="260">
        <f t="shared" si="48"/>
        <v>0.01</v>
      </c>
      <c r="Z286" s="260">
        <f t="shared" si="48"/>
        <v>0.01</v>
      </c>
      <c r="AA286" s="260">
        <f t="shared" si="48"/>
        <v>0.01</v>
      </c>
      <c r="AB286" s="260">
        <f t="shared" si="48"/>
        <v>0.01</v>
      </c>
      <c r="AC286" s="76"/>
      <c r="AD286" s="76"/>
      <c r="AE286" s="76"/>
      <c r="AF286" s="97">
        <v>1</v>
      </c>
      <c r="AG286" s="97">
        <v>1</v>
      </c>
      <c r="AH286" s="73"/>
      <c r="AI286" s="57"/>
      <c r="AJ286" s="45"/>
      <c r="AK286" s="45"/>
      <c r="AL286" s="45"/>
    </row>
    <row r="287" spans="1:38" outlineLevel="2" x14ac:dyDescent="0.35">
      <c r="A287" s="45"/>
      <c r="B287" s="54"/>
      <c r="C287" s="47">
        <f t="shared" si="46"/>
        <v>3</v>
      </c>
      <c r="D287" s="73"/>
      <c r="E287" s="70"/>
      <c r="F287" s="70" t="s">
        <v>855</v>
      </c>
      <c r="G287" s="73"/>
      <c r="H287" s="76" t="s">
        <v>854</v>
      </c>
      <c r="I287" s="96" t="s">
        <v>529</v>
      </c>
      <c r="J287" s="96"/>
      <c r="K287" s="97">
        <v>0.1</v>
      </c>
      <c r="L287" s="97">
        <v>0.1</v>
      </c>
      <c r="M287" s="97">
        <v>0.1</v>
      </c>
      <c r="N287" s="97">
        <v>0.1</v>
      </c>
      <c r="O287" s="97">
        <v>0.1</v>
      </c>
      <c r="P287" s="97">
        <v>0.1</v>
      </c>
      <c r="Q287" s="76"/>
      <c r="R287" s="76" t="s">
        <v>700</v>
      </c>
      <c r="S287" s="76" t="s">
        <v>577</v>
      </c>
      <c r="T287" s="76"/>
      <c r="U287" s="260">
        <f t="shared" si="48"/>
        <v>0.1</v>
      </c>
      <c r="V287" s="260">
        <f t="shared" si="48"/>
        <v>0.1</v>
      </c>
      <c r="W287" s="260">
        <f t="shared" si="48"/>
        <v>0.1</v>
      </c>
      <c r="X287" s="260">
        <f t="shared" si="48"/>
        <v>0.1</v>
      </c>
      <c r="Y287" s="260">
        <f t="shared" si="48"/>
        <v>0.1</v>
      </c>
      <c r="Z287" s="260">
        <f t="shared" si="48"/>
        <v>0.1</v>
      </c>
      <c r="AA287" s="260">
        <f t="shared" si="48"/>
        <v>0.1</v>
      </c>
      <c r="AB287" s="260">
        <f t="shared" si="48"/>
        <v>0.1</v>
      </c>
      <c r="AC287" s="76"/>
      <c r="AD287" s="76"/>
      <c r="AE287" s="76"/>
      <c r="AF287" s="97">
        <v>1</v>
      </c>
      <c r="AG287" s="97">
        <v>1</v>
      </c>
      <c r="AH287" s="73"/>
      <c r="AI287" s="57"/>
      <c r="AJ287" s="45"/>
      <c r="AK287" s="45"/>
      <c r="AL287" s="45"/>
    </row>
    <row r="288" spans="1:38" outlineLevel="2" x14ac:dyDescent="0.35">
      <c r="A288" s="45"/>
      <c r="B288" s="54"/>
      <c r="C288" s="47">
        <f t="shared" si="46"/>
        <v>3</v>
      </c>
      <c r="D288" s="73"/>
      <c r="E288" s="70"/>
      <c r="F288" s="70" t="s">
        <v>856</v>
      </c>
      <c r="G288" s="73"/>
      <c r="H288" s="76" t="s">
        <v>857</v>
      </c>
      <c r="I288" s="96" t="s">
        <v>529</v>
      </c>
      <c r="J288" s="96"/>
      <c r="K288" s="97">
        <v>1.6</v>
      </c>
      <c r="L288" s="97">
        <v>1.6</v>
      </c>
      <c r="M288" s="97">
        <v>1.6</v>
      </c>
      <c r="N288" s="97">
        <v>1.6</v>
      </c>
      <c r="O288" s="97">
        <v>1.6</v>
      </c>
      <c r="P288" s="97">
        <v>1.6</v>
      </c>
      <c r="Q288" s="76"/>
      <c r="R288" s="76" t="s">
        <v>700</v>
      </c>
      <c r="S288" s="76" t="s">
        <v>577</v>
      </c>
      <c r="T288" s="76"/>
      <c r="U288" s="260">
        <f t="shared" si="48"/>
        <v>1.6</v>
      </c>
      <c r="V288" s="260">
        <f t="shared" si="48"/>
        <v>1.6</v>
      </c>
      <c r="W288" s="260">
        <f t="shared" si="48"/>
        <v>1.6</v>
      </c>
      <c r="X288" s="260">
        <f t="shared" si="48"/>
        <v>1.6</v>
      </c>
      <c r="Y288" s="260">
        <f t="shared" si="48"/>
        <v>1.6</v>
      </c>
      <c r="Z288" s="260">
        <f t="shared" si="48"/>
        <v>1.6</v>
      </c>
      <c r="AA288" s="260">
        <f t="shared" si="48"/>
        <v>1.6</v>
      </c>
      <c r="AB288" s="260">
        <f t="shared" si="48"/>
        <v>1.6</v>
      </c>
      <c r="AC288" s="76"/>
      <c r="AD288" s="76"/>
      <c r="AE288" s="76"/>
      <c r="AF288" s="97">
        <v>1</v>
      </c>
      <c r="AG288" s="97">
        <v>1</v>
      </c>
      <c r="AH288" s="73"/>
      <c r="AI288" s="57"/>
      <c r="AJ288" s="45"/>
      <c r="AK288" s="45"/>
      <c r="AL288" s="45"/>
    </row>
    <row r="289" spans="1:38" outlineLevel="2" x14ac:dyDescent="0.35">
      <c r="A289" s="45"/>
      <c r="B289" s="54"/>
      <c r="C289" s="47">
        <f t="shared" si="46"/>
        <v>3</v>
      </c>
      <c r="D289" s="73"/>
      <c r="E289" s="70"/>
      <c r="F289" s="70" t="s">
        <v>858</v>
      </c>
      <c r="G289" s="73"/>
      <c r="H289" s="76" t="s">
        <v>859</v>
      </c>
      <c r="I289" s="96" t="s">
        <v>529</v>
      </c>
      <c r="J289" s="96"/>
      <c r="K289" s="97">
        <v>4</v>
      </c>
      <c r="L289" s="97">
        <v>4</v>
      </c>
      <c r="M289" s="97">
        <v>4</v>
      </c>
      <c r="N289" s="97">
        <v>4</v>
      </c>
      <c r="O289" s="97">
        <v>4</v>
      </c>
      <c r="P289" s="97">
        <v>4</v>
      </c>
      <c r="Q289" s="76"/>
      <c r="R289" s="76" t="s">
        <v>700</v>
      </c>
      <c r="S289" s="76" t="s">
        <v>577</v>
      </c>
      <c r="T289" s="76"/>
      <c r="U289" s="260">
        <f t="shared" si="48"/>
        <v>4</v>
      </c>
      <c r="V289" s="260">
        <f t="shared" si="48"/>
        <v>4</v>
      </c>
      <c r="W289" s="260">
        <f t="shared" si="48"/>
        <v>4</v>
      </c>
      <c r="X289" s="260">
        <f t="shared" si="48"/>
        <v>4</v>
      </c>
      <c r="Y289" s="260">
        <f t="shared" si="48"/>
        <v>4</v>
      </c>
      <c r="Z289" s="260">
        <f t="shared" si="48"/>
        <v>4</v>
      </c>
      <c r="AA289" s="260">
        <f t="shared" si="48"/>
        <v>4</v>
      </c>
      <c r="AB289" s="260">
        <f t="shared" si="48"/>
        <v>4</v>
      </c>
      <c r="AC289" s="76"/>
      <c r="AD289" s="76"/>
      <c r="AE289" s="76"/>
      <c r="AF289" s="97">
        <v>1</v>
      </c>
      <c r="AG289" s="97">
        <v>1</v>
      </c>
      <c r="AH289" s="73"/>
      <c r="AI289" s="57"/>
      <c r="AJ289" s="45"/>
      <c r="AK289" s="45"/>
      <c r="AL289" s="45"/>
    </row>
    <row r="290" spans="1:38" outlineLevel="2" x14ac:dyDescent="0.35">
      <c r="A290" s="45"/>
      <c r="B290" s="54"/>
      <c r="C290" s="47">
        <f t="shared" si="46"/>
        <v>3</v>
      </c>
      <c r="D290" s="73"/>
      <c r="E290" s="70"/>
      <c r="F290" s="70" t="s">
        <v>860</v>
      </c>
      <c r="G290" s="73"/>
      <c r="H290" s="76" t="s">
        <v>861</v>
      </c>
      <c r="I290" s="96" t="s">
        <v>529</v>
      </c>
      <c r="J290" s="96"/>
      <c r="K290" s="97">
        <v>8.0000000000000002E-3</v>
      </c>
      <c r="L290" s="97">
        <v>8.0000000000000002E-3</v>
      </c>
      <c r="M290" s="97">
        <v>4.0000000000000001E-3</v>
      </c>
      <c r="N290" s="97">
        <v>4.0000000000000001E-3</v>
      </c>
      <c r="O290" s="97">
        <v>4.0000000000000001E-3</v>
      </c>
      <c r="P290" s="97">
        <v>2.7000000000000001E-3</v>
      </c>
      <c r="Q290" s="76"/>
      <c r="R290" s="76" t="s">
        <v>700</v>
      </c>
      <c r="S290" s="76" t="s">
        <v>577</v>
      </c>
      <c r="T290" s="76"/>
      <c r="U290" s="260">
        <f t="shared" si="48"/>
        <v>8.0000000000000002E-3</v>
      </c>
      <c r="V290" s="260">
        <f t="shared" si="48"/>
        <v>8.0000000000000002E-3</v>
      </c>
      <c r="W290" s="260">
        <f t="shared" si="48"/>
        <v>8.0000000000000002E-3</v>
      </c>
      <c r="X290" s="260">
        <f t="shared" si="48"/>
        <v>8.0000000000000002E-3</v>
      </c>
      <c r="Y290" s="260">
        <f t="shared" si="48"/>
        <v>8.0000000000000002E-3</v>
      </c>
      <c r="Z290" s="260">
        <f t="shared" si="48"/>
        <v>8.0000000000000002E-3</v>
      </c>
      <c r="AA290" s="260">
        <f t="shared" si="48"/>
        <v>8.0000000000000002E-3</v>
      </c>
      <c r="AB290" s="260">
        <f t="shared" si="48"/>
        <v>8.0000000000000002E-3</v>
      </c>
      <c r="AC290" s="76"/>
      <c r="AD290" s="76"/>
      <c r="AE290" s="76"/>
      <c r="AF290" s="97">
        <v>1</v>
      </c>
      <c r="AG290" s="97">
        <v>1</v>
      </c>
      <c r="AH290" s="73"/>
      <c r="AI290" s="57"/>
      <c r="AJ290" s="45"/>
      <c r="AK290" s="45"/>
      <c r="AL290" s="45"/>
    </row>
    <row r="291" spans="1:38" outlineLevel="2" x14ac:dyDescent="0.35">
      <c r="A291" s="45"/>
      <c r="B291" s="54"/>
      <c r="C291" s="47">
        <f t="shared" si="46"/>
        <v>3</v>
      </c>
      <c r="D291" s="73"/>
      <c r="E291" s="70"/>
      <c r="F291" s="70" t="s">
        <v>862</v>
      </c>
      <c r="G291" s="73"/>
      <c r="H291" s="76" t="s">
        <v>861</v>
      </c>
      <c r="I291" s="96" t="s">
        <v>529</v>
      </c>
      <c r="J291" s="96"/>
      <c r="K291" s="97">
        <v>1.2E-2</v>
      </c>
      <c r="L291" s="97">
        <v>1.2E-2</v>
      </c>
      <c r="M291" s="97">
        <v>6.0000000000000001E-3</v>
      </c>
      <c r="N291" s="97">
        <v>6.0000000000000001E-3</v>
      </c>
      <c r="O291" s="97">
        <v>6.0000000000000001E-3</v>
      </c>
      <c r="P291" s="97">
        <v>4.0000000000000001E-3</v>
      </c>
      <c r="Q291" s="76"/>
      <c r="R291" s="76" t="s">
        <v>700</v>
      </c>
      <c r="S291" s="76" t="s">
        <v>577</v>
      </c>
      <c r="T291" s="76"/>
      <c r="U291" s="260">
        <f t="shared" si="48"/>
        <v>1.2E-2</v>
      </c>
      <c r="V291" s="260">
        <f t="shared" si="48"/>
        <v>1.2E-2</v>
      </c>
      <c r="W291" s="260">
        <f t="shared" si="48"/>
        <v>1.2E-2</v>
      </c>
      <c r="X291" s="260">
        <f t="shared" si="48"/>
        <v>1.2E-2</v>
      </c>
      <c r="Y291" s="260">
        <f t="shared" si="48"/>
        <v>1.2E-2</v>
      </c>
      <c r="Z291" s="260">
        <f t="shared" si="48"/>
        <v>1.2E-2</v>
      </c>
      <c r="AA291" s="260">
        <f t="shared" si="48"/>
        <v>1.2E-2</v>
      </c>
      <c r="AB291" s="260">
        <f t="shared" si="48"/>
        <v>1.2E-2</v>
      </c>
      <c r="AC291" s="76"/>
      <c r="AD291" s="76"/>
      <c r="AE291" s="76"/>
      <c r="AF291" s="97">
        <v>1</v>
      </c>
      <c r="AG291" s="97">
        <v>1</v>
      </c>
      <c r="AH291" s="73"/>
      <c r="AI291" s="57"/>
      <c r="AJ291" s="45"/>
      <c r="AK291" s="45"/>
      <c r="AL291" s="45"/>
    </row>
    <row r="292" spans="1:38" outlineLevel="2" x14ac:dyDescent="0.35">
      <c r="A292" s="45"/>
      <c r="B292" s="54"/>
      <c r="C292" s="47">
        <f t="shared" si="46"/>
        <v>3</v>
      </c>
      <c r="D292" s="73"/>
      <c r="E292" s="70"/>
      <c r="F292" s="70" t="s">
        <v>863</v>
      </c>
      <c r="G292" s="73"/>
      <c r="H292" s="76" t="s">
        <v>864</v>
      </c>
      <c r="I292" s="96" t="s">
        <v>529</v>
      </c>
      <c r="J292" s="96"/>
      <c r="K292" s="97">
        <v>3</v>
      </c>
      <c r="L292" s="97">
        <v>3</v>
      </c>
      <c r="M292" s="97">
        <v>3</v>
      </c>
      <c r="N292" s="97">
        <v>3</v>
      </c>
      <c r="O292" s="97">
        <v>3</v>
      </c>
      <c r="P292" s="97">
        <v>3</v>
      </c>
      <c r="Q292" s="76"/>
      <c r="R292" s="76" t="s">
        <v>700</v>
      </c>
      <c r="S292" s="76" t="s">
        <v>577</v>
      </c>
      <c r="T292" s="76"/>
      <c r="U292" s="260">
        <f t="shared" si="48"/>
        <v>3</v>
      </c>
      <c r="V292" s="260">
        <f t="shared" si="48"/>
        <v>3</v>
      </c>
      <c r="W292" s="260">
        <f t="shared" si="48"/>
        <v>3</v>
      </c>
      <c r="X292" s="260">
        <f t="shared" si="48"/>
        <v>3</v>
      </c>
      <c r="Y292" s="260">
        <f t="shared" si="48"/>
        <v>3</v>
      </c>
      <c r="Z292" s="260">
        <f t="shared" si="48"/>
        <v>3</v>
      </c>
      <c r="AA292" s="260">
        <f t="shared" si="48"/>
        <v>3</v>
      </c>
      <c r="AB292" s="260">
        <f t="shared" si="48"/>
        <v>3</v>
      </c>
      <c r="AC292" s="76"/>
      <c r="AD292" s="76"/>
      <c r="AE292" s="76"/>
      <c r="AF292" s="97">
        <v>1</v>
      </c>
      <c r="AG292" s="97">
        <v>1</v>
      </c>
      <c r="AH292" s="73"/>
      <c r="AI292" s="57"/>
      <c r="AJ292" s="45"/>
      <c r="AK292" s="45"/>
      <c r="AL292" s="45"/>
    </row>
    <row r="293" spans="1:38" outlineLevel="2" x14ac:dyDescent="0.35">
      <c r="A293" s="45"/>
      <c r="B293" s="54"/>
      <c r="C293" s="47">
        <f t="shared" si="46"/>
        <v>3</v>
      </c>
      <c r="D293" s="73"/>
      <c r="E293" s="70"/>
      <c r="F293" s="70" t="s">
        <v>865</v>
      </c>
      <c r="G293" s="73"/>
      <c r="H293" s="76" t="s">
        <v>864</v>
      </c>
      <c r="I293" s="96" t="s">
        <v>529</v>
      </c>
      <c r="J293" s="96"/>
      <c r="K293" s="97">
        <v>0.6</v>
      </c>
      <c r="L293" s="97">
        <v>0.6</v>
      </c>
      <c r="M293" s="97">
        <v>0.6</v>
      </c>
      <c r="N293" s="97">
        <v>0.6</v>
      </c>
      <c r="O293" s="97">
        <v>0.6</v>
      </c>
      <c r="P293" s="97">
        <v>0.6</v>
      </c>
      <c r="Q293" s="76"/>
      <c r="R293" s="76" t="s">
        <v>866</v>
      </c>
      <c r="S293" s="76" t="s">
        <v>577</v>
      </c>
      <c r="T293" s="76"/>
      <c r="U293" s="260">
        <f t="shared" si="48"/>
        <v>0.6</v>
      </c>
      <c r="V293" s="260">
        <f t="shared" si="48"/>
        <v>0.6</v>
      </c>
      <c r="W293" s="260">
        <f t="shared" si="48"/>
        <v>0.6</v>
      </c>
      <c r="X293" s="260">
        <f t="shared" si="48"/>
        <v>0.6</v>
      </c>
      <c r="Y293" s="260">
        <f t="shared" si="48"/>
        <v>0.6</v>
      </c>
      <c r="Z293" s="260">
        <f t="shared" si="48"/>
        <v>0.6</v>
      </c>
      <c r="AA293" s="260">
        <f t="shared" si="48"/>
        <v>0.6</v>
      </c>
      <c r="AB293" s="260">
        <f t="shared" si="48"/>
        <v>0.6</v>
      </c>
      <c r="AC293" s="76"/>
      <c r="AD293" s="76"/>
      <c r="AE293" s="76"/>
      <c r="AF293" s="97">
        <v>1</v>
      </c>
      <c r="AG293" s="97">
        <v>1</v>
      </c>
      <c r="AH293" s="73"/>
      <c r="AI293" s="57"/>
      <c r="AJ293" s="45"/>
      <c r="AK293" s="45"/>
      <c r="AL293" s="45"/>
    </row>
    <row r="294" spans="1:38" outlineLevel="2" x14ac:dyDescent="0.35">
      <c r="A294" s="45"/>
      <c r="B294" s="54"/>
      <c r="C294" s="47">
        <f t="shared" si="46"/>
        <v>3</v>
      </c>
      <c r="D294" s="73"/>
      <c r="E294" s="70"/>
      <c r="F294" s="70" t="s">
        <v>867</v>
      </c>
      <c r="G294" s="73"/>
      <c r="H294" s="76" t="s">
        <v>868</v>
      </c>
      <c r="I294" s="96" t="s">
        <v>529</v>
      </c>
      <c r="J294" s="96"/>
      <c r="K294" s="97">
        <v>0.17</v>
      </c>
      <c r="L294" s="97">
        <v>0.17</v>
      </c>
      <c r="M294" s="97">
        <v>0.13</v>
      </c>
      <c r="N294" s="97">
        <v>0.13</v>
      </c>
      <c r="O294" s="97">
        <v>0.13</v>
      </c>
      <c r="P294" s="97">
        <v>0.13</v>
      </c>
      <c r="Q294" s="76"/>
      <c r="R294" s="76" t="s">
        <v>869</v>
      </c>
      <c r="S294" s="76"/>
      <c r="T294" s="76"/>
      <c r="U294" s="260">
        <f t="shared" si="48"/>
        <v>0.17</v>
      </c>
      <c r="V294" s="260">
        <f t="shared" si="48"/>
        <v>0.17</v>
      </c>
      <c r="W294" s="260">
        <f t="shared" si="48"/>
        <v>0.17</v>
      </c>
      <c r="X294" s="260">
        <f t="shared" si="48"/>
        <v>0.17</v>
      </c>
      <c r="Y294" s="260">
        <f t="shared" si="48"/>
        <v>0.17</v>
      </c>
      <c r="Z294" s="260">
        <f t="shared" si="48"/>
        <v>0.17</v>
      </c>
      <c r="AA294" s="260">
        <f t="shared" si="48"/>
        <v>0.17</v>
      </c>
      <c r="AB294" s="260">
        <f t="shared" si="48"/>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461</v>
      </c>
      <c r="G295" s="73"/>
      <c r="H295" s="253" t="s">
        <v>870</v>
      </c>
      <c r="I295" s="96"/>
      <c r="J295" s="96" t="s">
        <v>546</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871</v>
      </c>
      <c r="F296" s="70" t="s">
        <v>872</v>
      </c>
      <c r="G296" s="73"/>
      <c r="H296" s="76" t="s">
        <v>522</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9">INT($C$29)+2</f>
        <v>3</v>
      </c>
      <c r="D297" s="73"/>
      <c r="E297" s="70"/>
      <c r="F297" s="70" t="s">
        <v>873</v>
      </c>
      <c r="G297" s="73"/>
      <c r="H297" s="76" t="s">
        <v>2283</v>
      </c>
      <c r="I297" s="96" t="s">
        <v>874</v>
      </c>
      <c r="J297" s="96"/>
      <c r="K297" s="97">
        <f>23*0.85</f>
        <v>19.55</v>
      </c>
      <c r="L297" s="97">
        <f>22*0.85</f>
        <v>18.7</v>
      </c>
      <c r="M297" s="76"/>
      <c r="N297" s="76"/>
      <c r="O297" s="76"/>
      <c r="P297" s="76"/>
      <c r="Q297" s="76"/>
      <c r="R297" s="76" t="s">
        <v>875</v>
      </c>
      <c r="S297" s="76"/>
      <c r="T297" s="76"/>
      <c r="U297" s="260">
        <f t="shared" ref="U297:AB298" si="50">INDEX($K297:$Q297,1,U$43)</f>
        <v>19.55</v>
      </c>
      <c r="V297" s="260">
        <f t="shared" si="50"/>
        <v>19.55</v>
      </c>
      <c r="W297" s="260">
        <f t="shared" si="50"/>
        <v>19.55</v>
      </c>
      <c r="X297" s="260">
        <f t="shared" si="50"/>
        <v>18.7</v>
      </c>
      <c r="Y297" s="260">
        <f t="shared" si="50"/>
        <v>18.7</v>
      </c>
      <c r="Z297" s="260">
        <f t="shared" si="50"/>
        <v>18.7</v>
      </c>
      <c r="AA297" s="260">
        <f t="shared" si="50"/>
        <v>18.7</v>
      </c>
      <c r="AB297" s="260">
        <f t="shared" si="50"/>
        <v>18.7</v>
      </c>
      <c r="AC297" s="76"/>
      <c r="AD297" s="76"/>
      <c r="AE297" s="76"/>
      <c r="AF297" s="97">
        <v>1</v>
      </c>
      <c r="AG297" s="97">
        <v>1</v>
      </c>
      <c r="AH297" s="73"/>
      <c r="AI297" s="57"/>
      <c r="AJ297" s="45"/>
      <c r="AK297" s="45"/>
      <c r="AL297" s="45"/>
    </row>
    <row r="298" spans="1:38" outlineLevel="2" x14ac:dyDescent="0.35">
      <c r="A298" s="45"/>
      <c r="B298" s="54"/>
      <c r="C298" s="47">
        <f t="shared" si="49"/>
        <v>3</v>
      </c>
      <c r="D298" s="73"/>
      <c r="E298" s="70"/>
      <c r="F298" s="70" t="s">
        <v>876</v>
      </c>
      <c r="G298" s="73"/>
      <c r="H298" s="76" t="s">
        <v>877</v>
      </c>
      <c r="I298" s="96" t="s">
        <v>878</v>
      </c>
      <c r="J298" s="96"/>
      <c r="K298" s="97">
        <v>4.0000000000000001E-3</v>
      </c>
      <c r="L298" s="97">
        <v>4.0000000000000001E-3</v>
      </c>
      <c r="M298" s="76"/>
      <c r="N298" s="76"/>
      <c r="O298" s="76"/>
      <c r="P298" s="76"/>
      <c r="Q298" s="76"/>
      <c r="R298" s="76" t="s">
        <v>539</v>
      </c>
      <c r="S298" s="76"/>
      <c r="T298" s="76"/>
      <c r="U298" s="260">
        <f t="shared" si="50"/>
        <v>4.0000000000000001E-3</v>
      </c>
      <c r="V298" s="260">
        <f t="shared" si="50"/>
        <v>4.0000000000000001E-3</v>
      </c>
      <c r="W298" s="260">
        <f t="shared" si="50"/>
        <v>4.0000000000000001E-3</v>
      </c>
      <c r="X298" s="260">
        <f t="shared" si="50"/>
        <v>4.0000000000000001E-3</v>
      </c>
      <c r="Y298" s="260">
        <f t="shared" si="50"/>
        <v>4.0000000000000001E-3</v>
      </c>
      <c r="Z298" s="260">
        <f t="shared" si="50"/>
        <v>4.0000000000000001E-3</v>
      </c>
      <c r="AA298" s="260">
        <f t="shared" si="50"/>
        <v>4.0000000000000001E-3</v>
      </c>
      <c r="AB298" s="260">
        <f t="shared" si="50"/>
        <v>4.0000000000000001E-3</v>
      </c>
      <c r="AC298" s="76"/>
      <c r="AD298" s="76"/>
      <c r="AE298" s="76"/>
      <c r="AF298" s="97">
        <v>1</v>
      </c>
      <c r="AG298" s="97">
        <v>1</v>
      </c>
      <c r="AH298" s="73"/>
      <c r="AI298" s="57"/>
      <c r="AJ298" s="45"/>
      <c r="AK298" s="45"/>
      <c r="AL298" s="45"/>
    </row>
    <row r="299" spans="1:38" outlineLevel="2" x14ac:dyDescent="0.35">
      <c r="A299" s="45"/>
      <c r="B299" s="54"/>
      <c r="C299" s="47">
        <f t="shared" si="49"/>
        <v>3</v>
      </c>
      <c r="D299" s="73"/>
      <c r="E299" s="70"/>
      <c r="F299" s="70" t="s">
        <v>879</v>
      </c>
      <c r="G299" s="73"/>
      <c r="H299" s="76" t="s">
        <v>2284</v>
      </c>
      <c r="I299" s="96" t="s">
        <v>601</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2258</v>
      </c>
      <c r="AE299" s="76"/>
      <c r="AF299" s="97">
        <v>1</v>
      </c>
      <c r="AG299" s="97">
        <v>1</v>
      </c>
      <c r="AH299" s="73"/>
      <c r="AI299" s="57"/>
      <c r="AJ299" s="45"/>
      <c r="AK299" s="45"/>
      <c r="AL299" s="45"/>
    </row>
    <row r="300" spans="1:38" outlineLevel="2" x14ac:dyDescent="0.35">
      <c r="A300" s="45"/>
      <c r="B300" s="54"/>
      <c r="C300" s="47">
        <f t="shared" si="49"/>
        <v>3</v>
      </c>
      <c r="D300" s="73"/>
      <c r="E300" s="70"/>
      <c r="F300" s="70" t="s">
        <v>880</v>
      </c>
      <c r="G300" s="73"/>
      <c r="H300" s="76" t="s">
        <v>881</v>
      </c>
      <c r="I300" s="96" t="s">
        <v>601</v>
      </c>
      <c r="J300" s="96"/>
      <c r="K300" s="97">
        <v>0.04</v>
      </c>
      <c r="L300" s="97">
        <v>0.04</v>
      </c>
      <c r="M300" s="76"/>
      <c r="N300" s="76"/>
      <c r="O300" s="76"/>
      <c r="P300" s="76"/>
      <c r="Q300" s="76"/>
      <c r="R300" s="76" t="s">
        <v>882</v>
      </c>
      <c r="S300" s="76"/>
      <c r="T300" s="76"/>
      <c r="U300" s="260">
        <f t="shared" ref="U300:AB301" si="51">INDEX($K300:$Q300,1,U$43)</f>
        <v>0.04</v>
      </c>
      <c r="V300" s="260">
        <f t="shared" si="51"/>
        <v>0.04</v>
      </c>
      <c r="W300" s="260">
        <f t="shared" si="51"/>
        <v>0.04</v>
      </c>
      <c r="X300" s="260">
        <f t="shared" si="51"/>
        <v>0.04</v>
      </c>
      <c r="Y300" s="260">
        <f t="shared" si="51"/>
        <v>0.04</v>
      </c>
      <c r="Z300" s="260">
        <f t="shared" si="51"/>
        <v>0.04</v>
      </c>
      <c r="AA300" s="260">
        <f t="shared" si="51"/>
        <v>0.04</v>
      </c>
      <c r="AB300" s="260">
        <f t="shared" si="51"/>
        <v>0.04</v>
      </c>
      <c r="AC300" s="76"/>
      <c r="AD300" s="76"/>
      <c r="AE300" s="76"/>
      <c r="AF300" s="97">
        <v>1</v>
      </c>
      <c r="AG300" s="97">
        <v>1</v>
      </c>
      <c r="AH300" s="73"/>
      <c r="AI300" s="57"/>
      <c r="AJ300" s="45"/>
      <c r="AK300" s="45"/>
      <c r="AL300" s="45"/>
    </row>
    <row r="301" spans="1:38" outlineLevel="2" x14ac:dyDescent="0.35">
      <c r="A301" s="45"/>
      <c r="B301" s="54"/>
      <c r="C301" s="47">
        <f t="shared" si="49"/>
        <v>3</v>
      </c>
      <c r="D301" s="73"/>
      <c r="E301" s="70"/>
      <c r="F301" s="70" t="s">
        <v>883</v>
      </c>
      <c r="G301" s="73"/>
      <c r="H301" s="76" t="s">
        <v>884</v>
      </c>
      <c r="I301" s="96" t="s">
        <v>556</v>
      </c>
      <c r="J301" s="96"/>
      <c r="K301" s="97">
        <v>0.25</v>
      </c>
      <c r="L301" s="97">
        <v>0.25</v>
      </c>
      <c r="M301" s="76"/>
      <c r="N301" s="76"/>
      <c r="O301" s="76"/>
      <c r="P301" s="76"/>
      <c r="Q301" s="76"/>
      <c r="R301" s="76" t="s">
        <v>885</v>
      </c>
      <c r="S301" s="76"/>
      <c r="T301" s="76"/>
      <c r="U301" s="260">
        <f t="shared" si="51"/>
        <v>0.25</v>
      </c>
      <c r="V301" s="260">
        <f t="shared" si="51"/>
        <v>0.25</v>
      </c>
      <c r="W301" s="260">
        <f t="shared" si="51"/>
        <v>0.25</v>
      </c>
      <c r="X301" s="260">
        <f t="shared" si="51"/>
        <v>0.25</v>
      </c>
      <c r="Y301" s="260">
        <f t="shared" si="51"/>
        <v>0.25</v>
      </c>
      <c r="Z301" s="260">
        <f t="shared" si="51"/>
        <v>0.25</v>
      </c>
      <c r="AA301" s="260">
        <f t="shared" si="51"/>
        <v>0.25</v>
      </c>
      <c r="AB301" s="260">
        <f t="shared" si="51"/>
        <v>0.25</v>
      </c>
      <c r="AC301" s="76"/>
      <c r="AD301" s="76"/>
      <c r="AE301" s="76"/>
      <c r="AF301" s="97">
        <v>1</v>
      </c>
      <c r="AG301" s="97">
        <v>1</v>
      </c>
      <c r="AH301" s="73"/>
      <c r="AI301" s="57"/>
      <c r="AJ301" s="45"/>
      <c r="AK301" s="45"/>
      <c r="AL301" s="45"/>
    </row>
    <row r="302" spans="1:38" outlineLevel="2" x14ac:dyDescent="0.35">
      <c r="A302" s="45"/>
      <c r="B302" s="54"/>
      <c r="C302" s="47">
        <f t="shared" si="49"/>
        <v>3</v>
      </c>
      <c r="D302" s="73"/>
      <c r="E302" s="70"/>
      <c r="F302" s="70" t="s">
        <v>886</v>
      </c>
      <c r="G302" s="73"/>
      <c r="H302" s="76" t="s">
        <v>887</v>
      </c>
      <c r="I302" s="96" t="s">
        <v>888</v>
      </c>
      <c r="J302" s="96"/>
      <c r="K302" s="76"/>
      <c r="L302" s="76"/>
      <c r="M302" s="76"/>
      <c r="N302" s="76"/>
      <c r="O302" s="76"/>
      <c r="P302" s="76"/>
      <c r="Q302" s="76"/>
      <c r="R302" s="76" t="s">
        <v>889</v>
      </c>
      <c r="S302" s="76"/>
      <c r="T302" s="76"/>
      <c r="U302" s="97">
        <v>0.03</v>
      </c>
      <c r="V302" s="97">
        <v>0.03</v>
      </c>
      <c r="W302" s="97">
        <v>0.03</v>
      </c>
      <c r="X302" s="97">
        <v>0.2</v>
      </c>
      <c r="Y302" s="97">
        <v>0.06</v>
      </c>
      <c r="Z302" s="97">
        <v>0.06</v>
      </c>
      <c r="AA302" s="97">
        <v>0.11</v>
      </c>
      <c r="AB302" s="97">
        <v>0.11</v>
      </c>
      <c r="AC302" s="76"/>
      <c r="AD302" s="97" t="s">
        <v>889</v>
      </c>
      <c r="AE302" s="76"/>
      <c r="AF302" s="97">
        <v>1</v>
      </c>
      <c r="AG302" s="97">
        <v>1</v>
      </c>
      <c r="AH302" s="73"/>
      <c r="AI302" s="57"/>
      <c r="AJ302" s="45"/>
      <c r="AK302" s="45"/>
      <c r="AL302" s="45"/>
    </row>
    <row r="303" spans="1:38" outlineLevel="2" x14ac:dyDescent="0.35">
      <c r="A303" s="45"/>
      <c r="B303" s="54"/>
      <c r="C303" s="47">
        <f t="shared" si="49"/>
        <v>3</v>
      </c>
      <c r="D303" s="73"/>
      <c r="E303" s="70"/>
      <c r="F303" s="70" t="s">
        <v>890</v>
      </c>
      <c r="G303" s="73"/>
      <c r="H303" s="76" t="s">
        <v>891</v>
      </c>
      <c r="I303" s="96" t="s">
        <v>551</v>
      </c>
      <c r="J303" s="96"/>
      <c r="K303" s="97">
        <v>1.35</v>
      </c>
      <c r="L303" s="97">
        <v>1.35</v>
      </c>
      <c r="M303" s="76"/>
      <c r="N303" s="76"/>
      <c r="O303" s="76"/>
      <c r="P303" s="76"/>
      <c r="Q303" s="76"/>
      <c r="R303" s="76" t="s">
        <v>892</v>
      </c>
      <c r="S303" s="76"/>
      <c r="T303" s="76"/>
      <c r="U303" s="260">
        <f t="shared" ref="U303:AB306" si="52">INDEX($K303:$Q303,1,U$43)</f>
        <v>1.35</v>
      </c>
      <c r="V303" s="260">
        <f t="shared" si="52"/>
        <v>1.35</v>
      </c>
      <c r="W303" s="260">
        <f t="shared" si="52"/>
        <v>1.35</v>
      </c>
      <c r="X303" s="260">
        <f t="shared" si="52"/>
        <v>1.35</v>
      </c>
      <c r="Y303" s="260">
        <f t="shared" si="52"/>
        <v>1.35</v>
      </c>
      <c r="Z303" s="260">
        <f t="shared" si="52"/>
        <v>1.35</v>
      </c>
      <c r="AA303" s="260">
        <f t="shared" si="52"/>
        <v>1.35</v>
      </c>
      <c r="AB303" s="260">
        <f t="shared" si="52"/>
        <v>1.35</v>
      </c>
      <c r="AC303" s="76"/>
      <c r="AD303" s="76"/>
      <c r="AE303" s="76"/>
      <c r="AF303" s="97">
        <v>1</v>
      </c>
      <c r="AG303" s="97">
        <v>1</v>
      </c>
      <c r="AH303" s="73"/>
      <c r="AI303" s="57"/>
      <c r="AJ303" s="45"/>
      <c r="AK303" s="45"/>
      <c r="AL303" s="45"/>
    </row>
    <row r="304" spans="1:38" outlineLevel="2" x14ac:dyDescent="0.35">
      <c r="A304" s="45"/>
      <c r="B304" s="54"/>
      <c r="C304" s="47">
        <f t="shared" si="49"/>
        <v>3</v>
      </c>
      <c r="D304" s="73"/>
      <c r="E304" s="70"/>
      <c r="F304" s="70" t="s">
        <v>893</v>
      </c>
      <c r="G304" s="73"/>
      <c r="H304" s="76" t="s">
        <v>894</v>
      </c>
      <c r="I304" s="96" t="s">
        <v>653</v>
      </c>
      <c r="J304" s="96"/>
      <c r="K304" s="97">
        <v>1.6E-2</v>
      </c>
      <c r="L304" s="97">
        <v>1.6E-2</v>
      </c>
      <c r="M304" s="76"/>
      <c r="N304" s="76"/>
      <c r="O304" s="76"/>
      <c r="P304" s="76"/>
      <c r="Q304" s="76"/>
      <c r="R304" s="76" t="s">
        <v>895</v>
      </c>
      <c r="S304" s="76"/>
      <c r="T304" s="76"/>
      <c r="U304" s="260">
        <f t="shared" si="52"/>
        <v>1.6E-2</v>
      </c>
      <c r="V304" s="260">
        <f t="shared" si="52"/>
        <v>1.6E-2</v>
      </c>
      <c r="W304" s="260">
        <f t="shared" si="52"/>
        <v>1.6E-2</v>
      </c>
      <c r="X304" s="260">
        <f t="shared" si="52"/>
        <v>1.6E-2</v>
      </c>
      <c r="Y304" s="260">
        <f t="shared" si="52"/>
        <v>1.6E-2</v>
      </c>
      <c r="Z304" s="260">
        <f t="shared" si="52"/>
        <v>1.6E-2</v>
      </c>
      <c r="AA304" s="260">
        <f t="shared" si="52"/>
        <v>1.6E-2</v>
      </c>
      <c r="AB304" s="260">
        <f t="shared" si="52"/>
        <v>1.6E-2</v>
      </c>
      <c r="AC304" s="76"/>
      <c r="AD304" s="76"/>
      <c r="AE304" s="76"/>
      <c r="AF304" s="97">
        <v>1</v>
      </c>
      <c r="AG304" s="97">
        <v>1</v>
      </c>
      <c r="AH304" s="73"/>
      <c r="AI304" s="57"/>
      <c r="AJ304" s="45"/>
      <c r="AK304" s="45"/>
      <c r="AL304" s="45"/>
    </row>
    <row r="305" spans="1:38" outlineLevel="2" x14ac:dyDescent="0.35">
      <c r="A305" s="45"/>
      <c r="B305" s="54"/>
      <c r="C305" s="47">
        <f t="shared" si="49"/>
        <v>3</v>
      </c>
      <c r="D305" s="73"/>
      <c r="E305" s="70"/>
      <c r="F305" s="70" t="s">
        <v>896</v>
      </c>
      <c r="G305" s="73"/>
      <c r="H305" s="76" t="s">
        <v>897</v>
      </c>
      <c r="I305" s="96" t="s">
        <v>601</v>
      </c>
      <c r="J305" s="96"/>
      <c r="K305" s="97">
        <v>1</v>
      </c>
      <c r="L305" s="97">
        <v>1</v>
      </c>
      <c r="M305" s="76"/>
      <c r="N305" s="76"/>
      <c r="O305" s="76"/>
      <c r="P305" s="76"/>
      <c r="Q305" s="76"/>
      <c r="R305" s="76" t="s">
        <v>614</v>
      </c>
      <c r="S305" s="76"/>
      <c r="T305" s="76"/>
      <c r="U305" s="260">
        <f t="shared" si="52"/>
        <v>1</v>
      </c>
      <c r="V305" s="260">
        <f t="shared" si="52"/>
        <v>1</v>
      </c>
      <c r="W305" s="260">
        <f t="shared" si="52"/>
        <v>1</v>
      </c>
      <c r="X305" s="260">
        <f t="shared" si="52"/>
        <v>1</v>
      </c>
      <c r="Y305" s="260">
        <f t="shared" si="52"/>
        <v>1</v>
      </c>
      <c r="Z305" s="260">
        <f t="shared" si="52"/>
        <v>1</v>
      </c>
      <c r="AA305" s="260">
        <f t="shared" si="52"/>
        <v>1</v>
      </c>
      <c r="AB305" s="260">
        <f t="shared" si="52"/>
        <v>1</v>
      </c>
      <c r="AC305" s="76"/>
      <c r="AD305" s="76"/>
      <c r="AE305" s="76"/>
      <c r="AF305" s="97">
        <v>1</v>
      </c>
      <c r="AG305" s="97">
        <v>1</v>
      </c>
      <c r="AH305" s="73"/>
      <c r="AI305" s="57"/>
      <c r="AJ305" s="45"/>
      <c r="AK305" s="45"/>
      <c r="AL305" s="45"/>
    </row>
    <row r="306" spans="1:38" outlineLevel="2" x14ac:dyDescent="0.35">
      <c r="A306" s="45"/>
      <c r="B306" s="54"/>
      <c r="C306" s="47">
        <f t="shared" si="49"/>
        <v>3</v>
      </c>
      <c r="D306" s="73"/>
      <c r="E306" s="70"/>
      <c r="F306" s="70" t="s">
        <v>898</v>
      </c>
      <c r="G306" s="73"/>
      <c r="H306" s="76" t="s">
        <v>899</v>
      </c>
      <c r="I306" s="96" t="s">
        <v>900</v>
      </c>
      <c r="J306" s="96"/>
      <c r="K306" s="97">
        <v>1350</v>
      </c>
      <c r="L306" s="97">
        <v>1350</v>
      </c>
      <c r="M306" s="76"/>
      <c r="N306" s="76"/>
      <c r="O306" s="76"/>
      <c r="P306" s="76"/>
      <c r="Q306" s="76"/>
      <c r="R306" s="76"/>
      <c r="S306" s="76"/>
      <c r="T306" s="76"/>
      <c r="U306" s="260">
        <f t="shared" si="52"/>
        <v>1350</v>
      </c>
      <c r="V306" s="260">
        <f t="shared" si="52"/>
        <v>1350</v>
      </c>
      <c r="W306" s="260">
        <f t="shared" si="52"/>
        <v>1350</v>
      </c>
      <c r="X306" s="260">
        <f t="shared" si="52"/>
        <v>1350</v>
      </c>
      <c r="Y306" s="260">
        <f t="shared" si="52"/>
        <v>1350</v>
      </c>
      <c r="Z306" s="260">
        <f t="shared" si="52"/>
        <v>1350</v>
      </c>
      <c r="AA306" s="260">
        <f t="shared" si="52"/>
        <v>1350</v>
      </c>
      <c r="AB306" s="260">
        <f t="shared" si="52"/>
        <v>1350</v>
      </c>
      <c r="AC306" s="76"/>
      <c r="AD306" s="76"/>
      <c r="AE306" s="76"/>
      <c r="AF306" s="97">
        <v>1</v>
      </c>
      <c r="AG306" s="97">
        <v>1</v>
      </c>
      <c r="AH306" s="73"/>
      <c r="AI306" s="57"/>
      <c r="AJ306" s="45"/>
      <c r="AK306" s="45"/>
      <c r="AL306" s="45"/>
    </row>
    <row r="307" spans="1:38" outlineLevel="2" x14ac:dyDescent="0.35">
      <c r="A307" s="45"/>
      <c r="B307" s="54"/>
      <c r="C307" s="47">
        <f t="shared" si="49"/>
        <v>3</v>
      </c>
      <c r="D307" s="73"/>
      <c r="E307" s="70"/>
      <c r="F307" s="70" t="s">
        <v>901</v>
      </c>
      <c r="G307" s="73"/>
      <c r="H307" s="76" t="s">
        <v>902</v>
      </c>
      <c r="I307" s="96" t="s">
        <v>903</v>
      </c>
      <c r="J307" s="96"/>
      <c r="K307" s="76"/>
      <c r="L307" s="76"/>
      <c r="M307" s="76"/>
      <c r="N307" s="76"/>
      <c r="O307" s="76"/>
      <c r="P307" s="76"/>
      <c r="Q307" s="76"/>
      <c r="R307" s="76"/>
      <c r="S307" s="76"/>
      <c r="T307" s="76"/>
      <c r="U307" s="97">
        <v>60000000</v>
      </c>
      <c r="V307" s="97">
        <v>60000000</v>
      </c>
      <c r="W307" s="97">
        <v>60000000</v>
      </c>
      <c r="X307" s="97">
        <f t="shared" ref="X307:AB309" si="53">W307</f>
        <v>60000000</v>
      </c>
      <c r="Y307" s="262">
        <f t="shared" si="53"/>
        <v>60000000</v>
      </c>
      <c r="Z307" s="262">
        <f t="shared" si="53"/>
        <v>60000000</v>
      </c>
      <c r="AA307" s="262">
        <f t="shared" si="53"/>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9"/>
        <v>3</v>
      </c>
      <c r="D308" s="73"/>
      <c r="E308" s="70"/>
      <c r="F308" s="70" t="s">
        <v>904</v>
      </c>
      <c r="G308" s="73"/>
      <c r="H308" s="76" t="s">
        <v>2371</v>
      </c>
      <c r="I308" s="96" t="s">
        <v>2933</v>
      </c>
      <c r="J308" s="96"/>
      <c r="K308" s="76"/>
      <c r="L308" s="76"/>
      <c r="M308" s="76"/>
      <c r="N308" s="76"/>
      <c r="O308" s="76"/>
      <c r="P308" s="76"/>
      <c r="Q308" s="76"/>
      <c r="R308" s="76"/>
      <c r="S308" s="76"/>
      <c r="T308" s="76"/>
      <c r="U308" s="97">
        <v>2.5000000000000001E-2</v>
      </c>
      <c r="V308" s="97">
        <v>2.5000000000000001E-2</v>
      </c>
      <c r="W308" s="97">
        <v>2.5000000000000001E-2</v>
      </c>
      <c r="X308" s="97">
        <f t="shared" si="53"/>
        <v>2.5000000000000001E-2</v>
      </c>
      <c r="Y308" s="262">
        <f t="shared" si="53"/>
        <v>2.5000000000000001E-2</v>
      </c>
      <c r="Z308" s="262">
        <f t="shared" si="53"/>
        <v>2.5000000000000001E-2</v>
      </c>
      <c r="AA308" s="262">
        <f t="shared" si="53"/>
        <v>2.5000000000000001E-2</v>
      </c>
      <c r="AB308" s="262">
        <f t="shared" si="53"/>
        <v>2.5000000000000001E-2</v>
      </c>
      <c r="AC308" s="76"/>
      <c r="AD308" s="97" t="s">
        <v>2372</v>
      </c>
      <c r="AE308" s="76"/>
      <c r="AF308" s="97">
        <v>1</v>
      </c>
      <c r="AG308" s="97">
        <v>1</v>
      </c>
      <c r="AH308" s="73"/>
      <c r="AI308" s="57"/>
      <c r="AJ308" s="45"/>
      <c r="AK308" s="45"/>
      <c r="AL308" s="45"/>
    </row>
    <row r="309" spans="1:38" outlineLevel="2" x14ac:dyDescent="0.35">
      <c r="A309" s="45"/>
      <c r="B309" s="54"/>
      <c r="C309" s="47">
        <f t="shared" si="49"/>
        <v>3</v>
      </c>
      <c r="D309" s="73"/>
      <c r="E309" s="70"/>
      <c r="F309" s="70" t="s">
        <v>905</v>
      </c>
      <c r="G309" s="73"/>
      <c r="H309" s="76" t="s">
        <v>906</v>
      </c>
      <c r="I309" s="96" t="s">
        <v>529</v>
      </c>
      <c r="J309" s="96"/>
      <c r="K309" s="76"/>
      <c r="L309" s="76"/>
      <c r="M309" s="76"/>
      <c r="N309" s="76"/>
      <c r="O309" s="76"/>
      <c r="P309" s="76"/>
      <c r="Q309" s="76"/>
      <c r="R309" s="76"/>
      <c r="S309" s="76"/>
      <c r="T309" s="76"/>
      <c r="U309" s="97">
        <v>0.18</v>
      </c>
      <c r="V309" s="97">
        <v>0.18</v>
      </c>
      <c r="W309" s="97">
        <v>0.18</v>
      </c>
      <c r="X309" s="97">
        <f t="shared" si="53"/>
        <v>0.18</v>
      </c>
      <c r="Y309" s="262">
        <f t="shared" si="53"/>
        <v>0.18</v>
      </c>
      <c r="Z309" s="262">
        <f t="shared" si="53"/>
        <v>0.18</v>
      </c>
      <c r="AA309" s="262">
        <f t="shared" si="53"/>
        <v>0.18</v>
      </c>
      <c r="AB309" s="262">
        <f t="shared" si="53"/>
        <v>0.18</v>
      </c>
      <c r="AC309" s="76"/>
      <c r="AD309" s="97" t="s">
        <v>638</v>
      </c>
      <c r="AE309" s="76"/>
      <c r="AF309" s="97">
        <v>1</v>
      </c>
      <c r="AG309" s="97">
        <v>1</v>
      </c>
      <c r="AH309" s="73"/>
      <c r="AI309" s="57"/>
      <c r="AJ309" s="45"/>
      <c r="AK309" s="45"/>
      <c r="AL309" s="45"/>
    </row>
    <row r="310" spans="1:38" outlineLevel="2" x14ac:dyDescent="0.35">
      <c r="A310" s="45"/>
      <c r="B310" s="54"/>
      <c r="C310" s="47">
        <f>INT($C$29)+2</f>
        <v>3</v>
      </c>
      <c r="D310" s="73"/>
      <c r="E310" s="70"/>
      <c r="F310" s="70" t="s">
        <v>907</v>
      </c>
      <c r="G310" s="73"/>
      <c r="H310" s="76" t="s">
        <v>908</v>
      </c>
      <c r="I310" s="96" t="s">
        <v>909</v>
      </c>
      <c r="J310" s="96"/>
      <c r="K310" s="97">
        <v>0.2</v>
      </c>
      <c r="L310" s="97">
        <v>0.2</v>
      </c>
      <c r="M310" s="76"/>
      <c r="N310" s="76"/>
      <c r="O310" s="76"/>
      <c r="P310" s="76"/>
      <c r="Q310" s="76"/>
      <c r="R310" s="76" t="s">
        <v>638</v>
      </c>
      <c r="S310" s="76"/>
      <c r="T310" s="76"/>
      <c r="U310" s="260">
        <f t="shared" ref="U310:AB312" si="54">INDEX($K310:$Q310,1,U$43)</f>
        <v>0.2</v>
      </c>
      <c r="V310" s="260">
        <f t="shared" si="54"/>
        <v>0.2</v>
      </c>
      <c r="W310" s="260">
        <f t="shared" si="54"/>
        <v>0.2</v>
      </c>
      <c r="X310" s="260">
        <f t="shared" si="54"/>
        <v>0.2</v>
      </c>
      <c r="Y310" s="260">
        <f t="shared" si="54"/>
        <v>0.2</v>
      </c>
      <c r="Z310" s="260">
        <f t="shared" si="54"/>
        <v>0.2</v>
      </c>
      <c r="AA310" s="260">
        <f t="shared" si="54"/>
        <v>0.2</v>
      </c>
      <c r="AB310" s="260">
        <f t="shared" si="54"/>
        <v>0.2</v>
      </c>
      <c r="AC310" s="76"/>
      <c r="AD310" s="76"/>
      <c r="AE310" s="76"/>
      <c r="AF310" s="97">
        <v>1</v>
      </c>
      <c r="AG310" s="97">
        <v>1</v>
      </c>
      <c r="AH310" s="73"/>
      <c r="AI310" s="57"/>
      <c r="AJ310" s="45"/>
      <c r="AK310" s="45"/>
      <c r="AL310" s="45"/>
    </row>
    <row r="311" spans="1:38" outlineLevel="2" x14ac:dyDescent="0.35">
      <c r="A311" s="45"/>
      <c r="B311" s="54"/>
      <c r="C311" s="47">
        <f>INT($C$29)+2</f>
        <v>3</v>
      </c>
      <c r="D311" s="73"/>
      <c r="E311" s="70"/>
      <c r="F311" s="70" t="s">
        <v>910</v>
      </c>
      <c r="G311" s="73"/>
      <c r="H311" s="76" t="s">
        <v>911</v>
      </c>
      <c r="I311" s="96" t="s">
        <v>912</v>
      </c>
      <c r="J311" s="96"/>
      <c r="K311" s="97">
        <f>1/1.17</f>
        <v>0.85470085470085477</v>
      </c>
      <c r="L311" s="97">
        <f>1/1.17</f>
        <v>0.85470085470085477</v>
      </c>
      <c r="M311" s="76"/>
      <c r="N311" s="76"/>
      <c r="O311" s="76"/>
      <c r="P311" s="76"/>
      <c r="Q311" s="76"/>
      <c r="R311" s="76" t="s">
        <v>913</v>
      </c>
      <c r="S311" s="76"/>
      <c r="T311" s="76"/>
      <c r="U311" s="260">
        <f t="shared" si="54"/>
        <v>0.85470085470085477</v>
      </c>
      <c r="V311" s="260">
        <f t="shared" si="54"/>
        <v>0.85470085470085477</v>
      </c>
      <c r="W311" s="260">
        <f t="shared" si="54"/>
        <v>0.85470085470085477</v>
      </c>
      <c r="X311" s="260">
        <f t="shared" si="54"/>
        <v>0.85470085470085477</v>
      </c>
      <c r="Y311" s="260">
        <f t="shared" si="54"/>
        <v>0.85470085470085477</v>
      </c>
      <c r="Z311" s="260">
        <f t="shared" si="54"/>
        <v>0.85470085470085477</v>
      </c>
      <c r="AA311" s="260">
        <f t="shared" si="54"/>
        <v>0.85470085470085477</v>
      </c>
      <c r="AB311" s="260">
        <f t="shared" si="54"/>
        <v>0.85470085470085477</v>
      </c>
      <c r="AC311" s="76"/>
      <c r="AD311" s="76"/>
      <c r="AE311" s="76"/>
      <c r="AF311" s="97">
        <v>1</v>
      </c>
      <c r="AG311" s="97">
        <v>1</v>
      </c>
      <c r="AH311" s="73"/>
      <c r="AI311" s="57"/>
      <c r="AJ311" s="45"/>
      <c r="AK311" s="45"/>
      <c r="AL311" s="45"/>
    </row>
    <row r="312" spans="1:38" outlineLevel="2" x14ac:dyDescent="0.35">
      <c r="A312" s="45"/>
      <c r="B312" s="54"/>
      <c r="C312" s="47">
        <f t="shared" ref="C312:C314" si="55">INT($C$29)+2</f>
        <v>3</v>
      </c>
      <c r="D312" s="73"/>
      <c r="E312" s="70"/>
      <c r="F312" s="70" t="s">
        <v>914</v>
      </c>
      <c r="G312" s="73"/>
      <c r="H312" s="76" t="s">
        <v>915</v>
      </c>
      <c r="I312" s="96" t="s">
        <v>916</v>
      </c>
      <c r="J312" s="96"/>
      <c r="K312" s="97">
        <v>51</v>
      </c>
      <c r="L312" s="97">
        <v>51</v>
      </c>
      <c r="M312" s="76"/>
      <c r="N312" s="76"/>
      <c r="O312" s="76"/>
      <c r="P312" s="76"/>
      <c r="Q312" s="76"/>
      <c r="R312" s="76" t="s">
        <v>917</v>
      </c>
      <c r="S312" s="76"/>
      <c r="T312" s="76"/>
      <c r="U312" s="260">
        <f t="shared" si="54"/>
        <v>51</v>
      </c>
      <c r="V312" s="260">
        <f t="shared" si="54"/>
        <v>51</v>
      </c>
      <c r="W312" s="260">
        <f t="shared" si="54"/>
        <v>51</v>
      </c>
      <c r="X312" s="260">
        <f t="shared" si="54"/>
        <v>51</v>
      </c>
      <c r="Y312" s="260">
        <f t="shared" si="54"/>
        <v>51</v>
      </c>
      <c r="Z312" s="260">
        <f t="shared" si="54"/>
        <v>51</v>
      </c>
      <c r="AA312" s="260">
        <f t="shared" si="54"/>
        <v>51</v>
      </c>
      <c r="AB312" s="260">
        <f t="shared" si="54"/>
        <v>51</v>
      </c>
      <c r="AC312" s="76"/>
      <c r="AD312" s="76"/>
      <c r="AE312" s="76"/>
      <c r="AF312" s="97">
        <v>1</v>
      </c>
      <c r="AG312" s="97">
        <v>1</v>
      </c>
      <c r="AH312" s="73"/>
      <c r="AI312" s="57"/>
      <c r="AJ312" s="45"/>
      <c r="AK312" s="45"/>
      <c r="AL312" s="45"/>
    </row>
    <row r="313" spans="1:38" outlineLevel="2" x14ac:dyDescent="0.35">
      <c r="A313" s="45"/>
      <c r="B313" s="54"/>
      <c r="C313" s="47">
        <f t="shared" si="55"/>
        <v>3</v>
      </c>
      <c r="D313" s="73"/>
      <c r="E313" s="70"/>
      <c r="F313" s="70" t="s">
        <v>2323</v>
      </c>
      <c r="G313" s="73"/>
      <c r="H313" s="76" t="s">
        <v>2327</v>
      </c>
      <c r="I313" s="96"/>
      <c r="J313" s="96"/>
      <c r="K313" s="76"/>
      <c r="L313" s="76"/>
      <c r="M313" s="76"/>
      <c r="N313" s="76"/>
      <c r="O313" s="76"/>
      <c r="P313" s="76"/>
      <c r="Q313" s="76"/>
      <c r="R313" s="76"/>
      <c r="S313" s="76"/>
      <c r="T313" s="76"/>
      <c r="U313" s="267">
        <f>0.006/(365^2)</f>
        <v>4.503659223118784E-8</v>
      </c>
      <c r="V313" s="267">
        <f t="shared" ref="V313:W313" si="56">0.006/(365^2)</f>
        <v>4.503659223118784E-8</v>
      </c>
      <c r="W313" s="267">
        <f t="shared" si="56"/>
        <v>4.503659223118784E-8</v>
      </c>
      <c r="X313" s="97">
        <f t="shared" ref="X313:X314" si="57">W313</f>
        <v>4.503659223118784E-8</v>
      </c>
      <c r="Y313" s="262">
        <f t="shared" ref="Y313" si="58">X313</f>
        <v>4.503659223118784E-8</v>
      </c>
      <c r="Z313" s="262">
        <f t="shared" ref="Z313" si="59">Y313</f>
        <v>4.503659223118784E-8</v>
      </c>
      <c r="AA313" s="262">
        <f t="shared" ref="AA313" si="60">Z313</f>
        <v>4.503659223118784E-8</v>
      </c>
      <c r="AB313" s="262">
        <f t="shared" ref="AB313" si="61">AA313</f>
        <v>4.503659223118784E-8</v>
      </c>
      <c r="AC313" s="76"/>
      <c r="AD313" s="97" t="s">
        <v>2326</v>
      </c>
      <c r="AE313" s="76"/>
      <c r="AF313" s="97">
        <v>1</v>
      </c>
      <c r="AG313" s="97">
        <v>1</v>
      </c>
      <c r="AH313" s="73"/>
      <c r="AI313" s="57"/>
      <c r="AJ313" s="45"/>
      <c r="AK313" s="45"/>
      <c r="AL313" s="45"/>
    </row>
    <row r="314" spans="1:38" outlineLevel="2" x14ac:dyDescent="0.35">
      <c r="A314" s="45"/>
      <c r="B314" s="54"/>
      <c r="C314" s="47">
        <f t="shared" si="55"/>
        <v>3</v>
      </c>
      <c r="D314" s="73"/>
      <c r="E314" s="70"/>
      <c r="F314" s="70" t="s">
        <v>2324</v>
      </c>
      <c r="G314" s="73"/>
      <c r="H314" s="76" t="s">
        <v>2325</v>
      </c>
      <c r="I314" s="96" t="s">
        <v>687</v>
      </c>
      <c r="J314" s="96"/>
      <c r="K314" s="76"/>
      <c r="L314" s="76"/>
      <c r="M314" s="76"/>
      <c r="N314" s="76"/>
      <c r="O314" s="76"/>
      <c r="P314" s="76"/>
      <c r="Q314" s="76"/>
      <c r="R314" s="76"/>
      <c r="S314" s="76"/>
      <c r="T314" s="76"/>
      <c r="U314" s="97">
        <f>3*365</f>
        <v>1095</v>
      </c>
      <c r="V314" s="97">
        <v>1095</v>
      </c>
      <c r="W314" s="97">
        <v>1095</v>
      </c>
      <c r="X314" s="97">
        <f t="shared" si="57"/>
        <v>1095</v>
      </c>
      <c r="Y314" s="262">
        <f t="shared" ref="Y314:Y317" si="62">X314</f>
        <v>1095</v>
      </c>
      <c r="Z314" s="262">
        <f t="shared" ref="Z314:Z317" si="63">Y314</f>
        <v>1095</v>
      </c>
      <c r="AA314" s="262">
        <f t="shared" ref="AA314:AA317" si="64">Z314</f>
        <v>1095</v>
      </c>
      <c r="AB314" s="262">
        <f t="shared" ref="AB314:AB317" si="65">AA314</f>
        <v>1095</v>
      </c>
      <c r="AC314" s="76"/>
      <c r="AD314" s="97" t="s">
        <v>2326</v>
      </c>
      <c r="AE314" s="76"/>
      <c r="AF314" s="97">
        <v>1</v>
      </c>
      <c r="AG314" s="97">
        <v>1</v>
      </c>
      <c r="AH314" s="73"/>
      <c r="AI314" s="57"/>
      <c r="AJ314" s="45"/>
      <c r="AK314" s="45"/>
      <c r="AL314" s="45"/>
    </row>
    <row r="315" spans="1:38" outlineLevel="2" x14ac:dyDescent="0.35">
      <c r="A315" s="45"/>
      <c r="B315" s="54"/>
      <c r="C315" s="47">
        <f>INT($C$29)+2</f>
        <v>3</v>
      </c>
      <c r="D315" s="73"/>
      <c r="E315" s="70"/>
      <c r="F315" s="70" t="s">
        <v>2328</v>
      </c>
      <c r="G315" s="73"/>
      <c r="H315" s="76" t="s">
        <v>2329</v>
      </c>
      <c r="I315" s="96"/>
      <c r="J315" s="96"/>
      <c r="K315" s="76"/>
      <c r="L315" s="76"/>
      <c r="M315" s="76"/>
      <c r="N315" s="76"/>
      <c r="O315" s="76"/>
      <c r="P315" s="76"/>
      <c r="Q315" s="76"/>
      <c r="R315" s="76"/>
      <c r="S315" s="76"/>
      <c r="T315" s="76"/>
      <c r="U315" s="97">
        <v>2</v>
      </c>
      <c r="V315" s="97">
        <v>2</v>
      </c>
      <c r="W315" s="97">
        <v>2</v>
      </c>
      <c r="X315" s="97">
        <f t="shared" ref="X315" si="66">W315</f>
        <v>2</v>
      </c>
      <c r="Y315" s="262">
        <f t="shared" si="62"/>
        <v>2</v>
      </c>
      <c r="Z315" s="262">
        <f t="shared" si="63"/>
        <v>2</v>
      </c>
      <c r="AA315" s="262">
        <f t="shared" si="64"/>
        <v>2</v>
      </c>
      <c r="AB315" s="262">
        <f t="shared" si="65"/>
        <v>2</v>
      </c>
      <c r="AC315" s="76"/>
      <c r="AD315" s="76"/>
      <c r="AE315" s="76"/>
      <c r="AF315" s="97">
        <v>1</v>
      </c>
      <c r="AG315" s="97">
        <v>1</v>
      </c>
      <c r="AH315" s="73"/>
      <c r="AI315" s="57"/>
      <c r="AJ315" s="45"/>
      <c r="AK315" s="45"/>
      <c r="AL315" s="45"/>
    </row>
    <row r="316" spans="1:38" outlineLevel="2" x14ac:dyDescent="0.35">
      <c r="A316" s="45"/>
      <c r="B316" s="54"/>
      <c r="C316" s="47">
        <f>INT($C$29)+2</f>
        <v>3</v>
      </c>
      <c r="D316" s="73"/>
      <c r="E316" s="70"/>
      <c r="F316" s="70" t="s">
        <v>2920</v>
      </c>
      <c r="G316" s="73"/>
      <c r="H316" s="76" t="s">
        <v>3035</v>
      </c>
      <c r="I316" s="96"/>
      <c r="J316" s="96"/>
      <c r="K316" s="76"/>
      <c r="L316" s="76"/>
      <c r="M316" s="76"/>
      <c r="N316" s="76"/>
      <c r="O316" s="76"/>
      <c r="P316" s="76"/>
      <c r="Q316" s="76"/>
      <c r="R316" s="76"/>
      <c r="S316" s="76"/>
      <c r="T316" s="76"/>
      <c r="U316" s="97">
        <v>0.85</v>
      </c>
      <c r="V316" s="262">
        <f t="shared" ref="V316" si="67">U316</f>
        <v>0.85</v>
      </c>
      <c r="W316" s="262">
        <f t="shared" ref="W316" si="68">V316</f>
        <v>0.85</v>
      </c>
      <c r="X316" s="262">
        <f t="shared" ref="X316" si="69">W316</f>
        <v>0.85</v>
      </c>
      <c r="Y316" s="262">
        <f t="shared" si="62"/>
        <v>0.85</v>
      </c>
      <c r="Z316" s="262">
        <f t="shared" si="63"/>
        <v>0.85</v>
      </c>
      <c r="AA316" s="262">
        <f t="shared" si="64"/>
        <v>0.85</v>
      </c>
      <c r="AB316" s="262">
        <f t="shared" si="65"/>
        <v>0.85</v>
      </c>
      <c r="AC316" s="76"/>
      <c r="AD316" s="76"/>
      <c r="AE316" s="76"/>
      <c r="AF316" s="97">
        <v>1</v>
      </c>
      <c r="AG316" s="97">
        <v>1</v>
      </c>
      <c r="AH316" s="73"/>
      <c r="AI316" s="57"/>
      <c r="AJ316" s="45"/>
      <c r="AK316" s="45"/>
      <c r="AL316" s="45"/>
    </row>
    <row r="317" spans="1:38" outlineLevel="2" x14ac:dyDescent="0.35">
      <c r="A317" s="45"/>
      <c r="B317" s="54"/>
      <c r="C317" s="47">
        <f>INT($C$29)+2</f>
        <v>3</v>
      </c>
      <c r="D317" s="73"/>
      <c r="E317" s="70"/>
      <c r="F317" s="70" t="s">
        <v>2932</v>
      </c>
      <c r="G317" s="73"/>
      <c r="H317" s="76" t="s">
        <v>2371</v>
      </c>
      <c r="I317" s="96" t="s">
        <v>2933</v>
      </c>
      <c r="J317" s="96"/>
      <c r="K317" s="76"/>
      <c r="L317" s="76"/>
      <c r="M317" s="76"/>
      <c r="N317" s="76"/>
      <c r="O317" s="76"/>
      <c r="P317" s="76"/>
      <c r="Q317" s="76"/>
      <c r="R317" s="76"/>
      <c r="S317" s="76"/>
      <c r="T317" s="76"/>
      <c r="U317" s="97">
        <f>0.068/30.4</f>
        <v>2.2368421052631582E-3</v>
      </c>
      <c r="V317" s="97">
        <f t="shared" ref="V317:X317" si="70">0.068/30.4</f>
        <v>2.2368421052631582E-3</v>
      </c>
      <c r="W317" s="97">
        <f t="shared" si="70"/>
        <v>2.2368421052631582E-3</v>
      </c>
      <c r="X317" s="97">
        <f t="shared" si="70"/>
        <v>2.2368421052631582E-3</v>
      </c>
      <c r="Y317" s="262">
        <f t="shared" si="62"/>
        <v>2.2368421052631582E-3</v>
      </c>
      <c r="Z317" s="262">
        <f t="shared" si="63"/>
        <v>2.2368421052631582E-3</v>
      </c>
      <c r="AA317" s="262">
        <f t="shared" si="64"/>
        <v>2.2368421052631582E-3</v>
      </c>
      <c r="AB317" s="262">
        <f t="shared" si="65"/>
        <v>2.2368421052631582E-3</v>
      </c>
      <c r="AC317" s="76"/>
      <c r="AD317" s="97" t="s">
        <v>2934</v>
      </c>
      <c r="AE317" s="76"/>
      <c r="AF317" s="97">
        <v>1</v>
      </c>
      <c r="AG317" s="97">
        <v>1</v>
      </c>
      <c r="AH317" s="73"/>
      <c r="AI317" s="57"/>
      <c r="AJ317" s="45"/>
      <c r="AK317" s="45"/>
      <c r="AL317" s="45"/>
    </row>
    <row r="318" spans="1:38" outlineLevel="1" x14ac:dyDescent="0.35">
      <c r="A318" s="45"/>
      <c r="B318" s="54"/>
      <c r="C318" s="47">
        <f>INT($C$29)+1</f>
        <v>2</v>
      </c>
      <c r="D318" s="73"/>
      <c r="E318" s="70"/>
      <c r="F318" s="263" t="s">
        <v>918</v>
      </c>
      <c r="G318" s="73"/>
      <c r="H318" s="253" t="s">
        <v>919</v>
      </c>
      <c r="I318" s="96"/>
      <c r="J318" s="96" t="s">
        <v>546</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920</v>
      </c>
      <c r="F319" s="70" t="s">
        <v>921</v>
      </c>
      <c r="G319" s="73"/>
      <c r="H319" s="76" t="s">
        <v>522</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71">INT($C$29)+2</f>
        <v>3</v>
      </c>
      <c r="D320" s="73"/>
      <c r="E320" s="70"/>
      <c r="F320" s="70" t="s">
        <v>922</v>
      </c>
      <c r="G320" s="73"/>
      <c r="H320" s="76" t="s">
        <v>923</v>
      </c>
      <c r="I320" s="96" t="s">
        <v>924</v>
      </c>
      <c r="J320" s="96"/>
      <c r="K320" s="97">
        <v>0.09</v>
      </c>
      <c r="L320" s="97">
        <v>0.09</v>
      </c>
      <c r="M320" s="97">
        <v>0.09</v>
      </c>
      <c r="N320" s="97">
        <v>0.09</v>
      </c>
      <c r="O320" s="97">
        <v>0.09</v>
      </c>
      <c r="P320" s="97">
        <v>0.09</v>
      </c>
      <c r="Q320" s="76"/>
      <c r="R320" s="76"/>
      <c r="S320" s="76"/>
      <c r="T320" s="76"/>
      <c r="U320" s="260">
        <f t="shared" ref="U320:AB335" si="72">INDEX($K320:$Q320,1,U$43)</f>
        <v>0.09</v>
      </c>
      <c r="V320" s="260">
        <f t="shared" si="72"/>
        <v>0.09</v>
      </c>
      <c r="W320" s="260">
        <f t="shared" si="72"/>
        <v>0.09</v>
      </c>
      <c r="X320" s="260">
        <f t="shared" si="72"/>
        <v>0.09</v>
      </c>
      <c r="Y320" s="260">
        <f t="shared" si="72"/>
        <v>0.09</v>
      </c>
      <c r="Z320" s="260">
        <f t="shared" si="72"/>
        <v>0.09</v>
      </c>
      <c r="AA320" s="260">
        <f t="shared" si="72"/>
        <v>0.09</v>
      </c>
      <c r="AB320" s="260">
        <f t="shared" si="72"/>
        <v>0.09</v>
      </c>
      <c r="AC320" s="76"/>
      <c r="AD320" s="76"/>
      <c r="AE320" s="76"/>
      <c r="AF320" s="97">
        <v>1</v>
      </c>
      <c r="AG320" s="97">
        <v>1</v>
      </c>
      <c r="AH320" s="73"/>
      <c r="AI320" s="57"/>
      <c r="AJ320" s="45"/>
      <c r="AK320" s="45"/>
      <c r="AL320" s="45"/>
    </row>
    <row r="321" spans="1:38" outlineLevel="2" x14ac:dyDescent="0.35">
      <c r="A321" s="45"/>
      <c r="B321" s="54"/>
      <c r="C321" s="47">
        <f t="shared" si="71"/>
        <v>3</v>
      </c>
      <c r="D321" s="73"/>
      <c r="E321" s="70"/>
      <c r="F321" s="70" t="s">
        <v>925</v>
      </c>
      <c r="G321" s="73"/>
      <c r="H321" s="76" t="s">
        <v>926</v>
      </c>
      <c r="I321" s="96" t="s">
        <v>927</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72"/>
        <v>4.0999999999999996</v>
      </c>
      <c r="V321" s="260">
        <f t="shared" si="72"/>
        <v>4.0999999999999996</v>
      </c>
      <c r="W321" s="260">
        <f t="shared" si="72"/>
        <v>4.0999999999999996</v>
      </c>
      <c r="X321" s="260">
        <f t="shared" si="72"/>
        <v>4.0999999999999996</v>
      </c>
      <c r="Y321" s="260">
        <f t="shared" si="72"/>
        <v>4.0999999999999996</v>
      </c>
      <c r="Z321" s="260">
        <f t="shared" si="72"/>
        <v>4.0999999999999996</v>
      </c>
      <c r="AA321" s="260">
        <f t="shared" si="72"/>
        <v>4.0999999999999996</v>
      </c>
      <c r="AB321" s="260">
        <f t="shared" si="72"/>
        <v>4.0999999999999996</v>
      </c>
      <c r="AC321" s="76"/>
      <c r="AD321" s="76"/>
      <c r="AE321" s="76"/>
      <c r="AF321" s="97">
        <v>1</v>
      </c>
      <c r="AG321" s="97">
        <v>1</v>
      </c>
      <c r="AH321" s="73"/>
      <c r="AI321" s="57"/>
      <c r="AJ321" s="45"/>
      <c r="AK321" s="45"/>
      <c r="AL321" s="45"/>
    </row>
    <row r="322" spans="1:38" outlineLevel="2" x14ac:dyDescent="0.35">
      <c r="A322" s="45"/>
      <c r="B322" s="54"/>
      <c r="C322" s="47">
        <f t="shared" si="71"/>
        <v>3</v>
      </c>
      <c r="D322" s="73"/>
      <c r="E322" s="70"/>
      <c r="F322" s="70" t="s">
        <v>928</v>
      </c>
      <c r="G322" s="73"/>
      <c r="H322" s="76" t="s">
        <v>929</v>
      </c>
      <c r="I322" s="96" t="s">
        <v>930</v>
      </c>
      <c r="J322" s="96"/>
      <c r="K322" s="97">
        <v>1.3</v>
      </c>
      <c r="L322" s="97">
        <v>1.3</v>
      </c>
      <c r="M322" s="97">
        <v>1.6</v>
      </c>
      <c r="N322" s="97">
        <v>1.6</v>
      </c>
      <c r="O322" s="97">
        <v>1.6</v>
      </c>
      <c r="P322" s="97">
        <v>1.6</v>
      </c>
      <c r="Q322" s="76"/>
      <c r="R322" s="76" t="s">
        <v>539</v>
      </c>
      <c r="S322" s="76" t="s">
        <v>539</v>
      </c>
      <c r="T322" s="76"/>
      <c r="U322" s="260">
        <f t="shared" si="72"/>
        <v>1.3</v>
      </c>
      <c r="V322" s="260">
        <f t="shared" si="72"/>
        <v>1.3</v>
      </c>
      <c r="W322" s="260">
        <f t="shared" si="72"/>
        <v>1.3</v>
      </c>
      <c r="X322" s="260">
        <f t="shared" si="72"/>
        <v>1.3</v>
      </c>
      <c r="Y322" s="260">
        <f t="shared" si="72"/>
        <v>1.3</v>
      </c>
      <c r="Z322" s="260">
        <f t="shared" si="72"/>
        <v>1.3</v>
      </c>
      <c r="AA322" s="260">
        <f t="shared" si="72"/>
        <v>1.3</v>
      </c>
      <c r="AB322" s="260">
        <f t="shared" si="72"/>
        <v>1.3</v>
      </c>
      <c r="AC322" s="76"/>
      <c r="AD322" s="76"/>
      <c r="AE322" s="76"/>
      <c r="AF322" s="97">
        <v>1</v>
      </c>
      <c r="AG322" s="97">
        <v>1</v>
      </c>
      <c r="AH322" s="73"/>
      <c r="AI322" s="57"/>
      <c r="AJ322" s="45"/>
      <c r="AK322" s="45"/>
      <c r="AL322" s="45"/>
    </row>
    <row r="323" spans="1:38" outlineLevel="2" x14ac:dyDescent="0.35">
      <c r="A323" s="45"/>
      <c r="B323" s="54"/>
      <c r="C323" s="47">
        <f t="shared" si="71"/>
        <v>3</v>
      </c>
      <c r="D323" s="73"/>
      <c r="E323" s="70"/>
      <c r="F323" s="70" t="s">
        <v>931</v>
      </c>
      <c r="G323" s="73"/>
      <c r="H323" s="76" t="s">
        <v>932</v>
      </c>
      <c r="I323" s="96" t="s">
        <v>529</v>
      </c>
      <c r="J323" s="96"/>
      <c r="K323" s="97">
        <v>0.5</v>
      </c>
      <c r="L323" s="97">
        <v>0.5</v>
      </c>
      <c r="M323" s="97">
        <v>0.5</v>
      </c>
      <c r="N323" s="97">
        <v>0.5</v>
      </c>
      <c r="O323" s="97">
        <v>0.5</v>
      </c>
      <c r="P323" s="97">
        <v>0.5</v>
      </c>
      <c r="Q323" s="76"/>
      <c r="R323" s="76" t="s">
        <v>539</v>
      </c>
      <c r="S323" s="76" t="s">
        <v>539</v>
      </c>
      <c r="T323" s="76"/>
      <c r="U323" s="260">
        <f t="shared" si="72"/>
        <v>0.5</v>
      </c>
      <c r="V323" s="260">
        <f t="shared" si="72"/>
        <v>0.5</v>
      </c>
      <c r="W323" s="260">
        <f t="shared" si="72"/>
        <v>0.5</v>
      </c>
      <c r="X323" s="260">
        <f t="shared" si="72"/>
        <v>0.5</v>
      </c>
      <c r="Y323" s="260">
        <f t="shared" si="72"/>
        <v>0.5</v>
      </c>
      <c r="Z323" s="260">
        <f t="shared" si="72"/>
        <v>0.5</v>
      </c>
      <c r="AA323" s="260">
        <f t="shared" si="72"/>
        <v>0.5</v>
      </c>
      <c r="AB323" s="260">
        <f t="shared" si="72"/>
        <v>0.5</v>
      </c>
      <c r="AC323" s="76"/>
      <c r="AD323" s="76"/>
      <c r="AE323" s="76"/>
      <c r="AF323" s="97">
        <v>1</v>
      </c>
      <c r="AG323" s="97">
        <v>1</v>
      </c>
      <c r="AH323" s="73"/>
      <c r="AI323" s="57"/>
      <c r="AJ323" s="45"/>
      <c r="AK323" s="45"/>
      <c r="AL323" s="45"/>
    </row>
    <row r="324" spans="1:38" outlineLevel="2" x14ac:dyDescent="0.35">
      <c r="A324" s="45"/>
      <c r="B324" s="54"/>
      <c r="C324" s="47">
        <f t="shared" si="71"/>
        <v>3</v>
      </c>
      <c r="D324" s="73"/>
      <c r="E324" s="70"/>
      <c r="F324" s="70" t="s">
        <v>933</v>
      </c>
      <c r="G324" s="73"/>
      <c r="H324" s="76" t="s">
        <v>934</v>
      </c>
      <c r="I324" s="96" t="s">
        <v>601</v>
      </c>
      <c r="J324" s="96"/>
      <c r="K324" s="97">
        <v>0.7</v>
      </c>
      <c r="L324" s="97">
        <v>0.7</v>
      </c>
      <c r="M324" s="97">
        <v>0.7</v>
      </c>
      <c r="N324" s="97">
        <v>0.7</v>
      </c>
      <c r="O324" s="97">
        <v>0.7</v>
      </c>
      <c r="P324" s="97">
        <v>0.7</v>
      </c>
      <c r="Q324" s="76"/>
      <c r="R324" s="76" t="s">
        <v>539</v>
      </c>
      <c r="S324" s="76" t="s">
        <v>539</v>
      </c>
      <c r="T324" s="76"/>
      <c r="U324" s="260">
        <f t="shared" si="72"/>
        <v>0.7</v>
      </c>
      <c r="V324" s="260">
        <f t="shared" si="72"/>
        <v>0.7</v>
      </c>
      <c r="W324" s="260">
        <f t="shared" si="72"/>
        <v>0.7</v>
      </c>
      <c r="X324" s="260">
        <f t="shared" si="72"/>
        <v>0.7</v>
      </c>
      <c r="Y324" s="260">
        <f t="shared" si="72"/>
        <v>0.7</v>
      </c>
      <c r="Z324" s="260">
        <f t="shared" si="72"/>
        <v>0.7</v>
      </c>
      <c r="AA324" s="260">
        <f t="shared" si="72"/>
        <v>0.7</v>
      </c>
      <c r="AB324" s="260">
        <f t="shared" si="72"/>
        <v>0.7</v>
      </c>
      <c r="AC324" s="76"/>
      <c r="AD324" s="76"/>
      <c r="AE324" s="76"/>
      <c r="AF324" s="97">
        <v>1</v>
      </c>
      <c r="AG324" s="97">
        <v>1</v>
      </c>
      <c r="AH324" s="73"/>
      <c r="AI324" s="57"/>
      <c r="AJ324" s="45"/>
      <c r="AK324" s="45"/>
      <c r="AL324" s="45"/>
    </row>
    <row r="325" spans="1:38" outlineLevel="2" x14ac:dyDescent="0.35">
      <c r="A325" s="45"/>
      <c r="B325" s="54"/>
      <c r="C325" s="47">
        <f t="shared" si="71"/>
        <v>3</v>
      </c>
      <c r="D325" s="73"/>
      <c r="E325" s="70"/>
      <c r="F325" s="70" t="s">
        <v>935</v>
      </c>
      <c r="G325" s="73"/>
      <c r="H325" s="76" t="s">
        <v>936</v>
      </c>
      <c r="I325" s="96" t="s">
        <v>937</v>
      </c>
      <c r="J325" s="96"/>
      <c r="K325" s="97">
        <v>0.15</v>
      </c>
      <c r="L325" s="97">
        <v>0.15</v>
      </c>
      <c r="M325" s="97">
        <v>0.15</v>
      </c>
      <c r="N325" s="97">
        <v>0.15</v>
      </c>
      <c r="O325" s="97">
        <v>0.15</v>
      </c>
      <c r="P325" s="97">
        <v>0.15</v>
      </c>
      <c r="Q325" s="76"/>
      <c r="R325" s="76" t="s">
        <v>539</v>
      </c>
      <c r="S325" s="76" t="s">
        <v>539</v>
      </c>
      <c r="T325" s="76"/>
      <c r="U325" s="260">
        <f t="shared" si="72"/>
        <v>0.15</v>
      </c>
      <c r="V325" s="260">
        <f t="shared" si="72"/>
        <v>0.15</v>
      </c>
      <c r="W325" s="260">
        <f t="shared" si="72"/>
        <v>0.15</v>
      </c>
      <c r="X325" s="260">
        <f t="shared" si="72"/>
        <v>0.15</v>
      </c>
      <c r="Y325" s="260">
        <f t="shared" si="72"/>
        <v>0.15</v>
      </c>
      <c r="Z325" s="260">
        <f t="shared" si="72"/>
        <v>0.15</v>
      </c>
      <c r="AA325" s="260">
        <f t="shared" si="72"/>
        <v>0.15</v>
      </c>
      <c r="AB325" s="260">
        <f t="shared" si="72"/>
        <v>0.15</v>
      </c>
      <c r="AC325" s="76"/>
      <c r="AD325" s="76"/>
      <c r="AE325" s="76"/>
      <c r="AF325" s="97">
        <v>1</v>
      </c>
      <c r="AG325" s="97">
        <v>1</v>
      </c>
      <c r="AH325" s="73"/>
      <c r="AI325" s="57"/>
      <c r="AJ325" s="45"/>
      <c r="AK325" s="45"/>
      <c r="AL325" s="45"/>
    </row>
    <row r="326" spans="1:38" outlineLevel="2" x14ac:dyDescent="0.35">
      <c r="A326" s="45"/>
      <c r="B326" s="54"/>
      <c r="C326" s="47">
        <f t="shared" si="71"/>
        <v>3</v>
      </c>
      <c r="D326" s="73"/>
      <c r="E326" s="70"/>
      <c r="F326" s="70" t="s">
        <v>938</v>
      </c>
      <c r="G326" s="73"/>
      <c r="H326" s="76" t="s">
        <v>939</v>
      </c>
      <c r="I326" s="96" t="s">
        <v>529</v>
      </c>
      <c r="J326" s="96"/>
      <c r="K326" s="97">
        <v>0.48099999999999998</v>
      </c>
      <c r="L326" s="97">
        <v>0.48099999999999998</v>
      </c>
      <c r="M326" s="97">
        <v>0.48099999999999998</v>
      </c>
      <c r="N326" s="97">
        <v>0.48099999999999998</v>
      </c>
      <c r="O326" s="97">
        <v>0.48099999999999998</v>
      </c>
      <c r="P326" s="97">
        <v>0.48099999999999998</v>
      </c>
      <c r="Q326" s="76"/>
      <c r="R326" s="76" t="s">
        <v>539</v>
      </c>
      <c r="S326" s="76" t="s">
        <v>539</v>
      </c>
      <c r="T326" s="76"/>
      <c r="U326" s="260">
        <f t="shared" si="72"/>
        <v>0.48099999999999998</v>
      </c>
      <c r="V326" s="260">
        <f t="shared" si="72"/>
        <v>0.48099999999999998</v>
      </c>
      <c r="W326" s="260">
        <f t="shared" si="72"/>
        <v>0.48099999999999998</v>
      </c>
      <c r="X326" s="260">
        <f t="shared" si="72"/>
        <v>0.48099999999999998</v>
      </c>
      <c r="Y326" s="260">
        <f t="shared" si="72"/>
        <v>0.48099999999999998</v>
      </c>
      <c r="Z326" s="260">
        <f t="shared" si="72"/>
        <v>0.48099999999999998</v>
      </c>
      <c r="AA326" s="260">
        <f t="shared" si="72"/>
        <v>0.48099999999999998</v>
      </c>
      <c r="AB326" s="260">
        <f t="shared" si="72"/>
        <v>0.48099999999999998</v>
      </c>
      <c r="AC326" s="76"/>
      <c r="AD326" s="76"/>
      <c r="AE326" s="76"/>
      <c r="AF326" s="97">
        <v>1</v>
      </c>
      <c r="AG326" s="97">
        <v>1</v>
      </c>
      <c r="AH326" s="73"/>
      <c r="AI326" s="57"/>
      <c r="AJ326" s="45"/>
      <c r="AK326" s="45"/>
      <c r="AL326" s="45"/>
    </row>
    <row r="327" spans="1:38" outlineLevel="2" x14ac:dyDescent="0.35">
      <c r="A327" s="45"/>
      <c r="B327" s="54"/>
      <c r="C327" s="47">
        <f t="shared" si="71"/>
        <v>3</v>
      </c>
      <c r="D327" s="73"/>
      <c r="E327" s="70"/>
      <c r="F327" s="70" t="s">
        <v>940</v>
      </c>
      <c r="G327" s="73"/>
      <c r="H327" s="76" t="s">
        <v>936</v>
      </c>
      <c r="I327" s="96" t="s">
        <v>529</v>
      </c>
      <c r="J327" s="96"/>
      <c r="K327" s="97">
        <v>0.61899999999999999</v>
      </c>
      <c r="L327" s="97">
        <v>0.61899999999999999</v>
      </c>
      <c r="M327" s="97">
        <v>0.61899999999999999</v>
      </c>
      <c r="N327" s="97">
        <v>0.61899999999999999</v>
      </c>
      <c r="O327" s="97">
        <v>0.61899999999999999</v>
      </c>
      <c r="P327" s="97">
        <v>0.61899999999999999</v>
      </c>
      <c r="Q327" s="76"/>
      <c r="R327" s="76" t="s">
        <v>539</v>
      </c>
      <c r="S327" s="76" t="s">
        <v>539</v>
      </c>
      <c r="T327" s="76"/>
      <c r="U327" s="260">
        <f t="shared" si="72"/>
        <v>0.61899999999999999</v>
      </c>
      <c r="V327" s="260">
        <f t="shared" si="72"/>
        <v>0.61899999999999999</v>
      </c>
      <c r="W327" s="260">
        <f t="shared" si="72"/>
        <v>0.61899999999999999</v>
      </c>
      <c r="X327" s="260">
        <f t="shared" si="72"/>
        <v>0.61899999999999999</v>
      </c>
      <c r="Y327" s="260">
        <f t="shared" si="72"/>
        <v>0.61899999999999999</v>
      </c>
      <c r="Z327" s="260">
        <f t="shared" si="72"/>
        <v>0.61899999999999999</v>
      </c>
      <c r="AA327" s="260">
        <f t="shared" si="72"/>
        <v>0.61899999999999999</v>
      </c>
      <c r="AB327" s="260">
        <f t="shared" si="72"/>
        <v>0.61899999999999999</v>
      </c>
      <c r="AC327" s="76"/>
      <c r="AD327" s="76"/>
      <c r="AE327" s="76"/>
      <c r="AF327" s="97">
        <v>1</v>
      </c>
      <c r="AG327" s="97">
        <v>1</v>
      </c>
      <c r="AH327" s="73"/>
      <c r="AI327" s="57"/>
      <c r="AJ327" s="45"/>
      <c r="AK327" s="45"/>
      <c r="AL327" s="45"/>
    </row>
    <row r="328" spans="1:38" outlineLevel="2" x14ac:dyDescent="0.35">
      <c r="A328" s="45"/>
      <c r="B328" s="54"/>
      <c r="C328" s="47">
        <f t="shared" si="71"/>
        <v>3</v>
      </c>
      <c r="D328" s="73"/>
      <c r="E328" s="70"/>
      <c r="F328" s="70" t="s">
        <v>941</v>
      </c>
      <c r="G328" s="73"/>
      <c r="H328" s="76" t="s">
        <v>942</v>
      </c>
      <c r="I328" s="96" t="s">
        <v>930</v>
      </c>
      <c r="J328" s="96"/>
      <c r="K328" s="97">
        <v>1.41</v>
      </c>
      <c r="L328" s="97">
        <v>1.41</v>
      </c>
      <c r="M328" s="97">
        <v>1.1000000000000001</v>
      </c>
      <c r="N328" s="97">
        <v>1.1000000000000001</v>
      </c>
      <c r="O328" s="97">
        <v>1.1000000000000001</v>
      </c>
      <c r="P328" s="97">
        <v>1.1000000000000001</v>
      </c>
      <c r="Q328" s="76"/>
      <c r="R328" s="76" t="s">
        <v>539</v>
      </c>
      <c r="S328" s="76" t="s">
        <v>539</v>
      </c>
      <c r="T328" s="76"/>
      <c r="U328" s="260">
        <f t="shared" si="72"/>
        <v>1.41</v>
      </c>
      <c r="V328" s="260">
        <f t="shared" si="72"/>
        <v>1.41</v>
      </c>
      <c r="W328" s="260">
        <f t="shared" si="72"/>
        <v>1.41</v>
      </c>
      <c r="X328" s="260">
        <f t="shared" si="72"/>
        <v>1.41</v>
      </c>
      <c r="Y328" s="260">
        <f t="shared" si="72"/>
        <v>1.41</v>
      </c>
      <c r="Z328" s="260">
        <f t="shared" si="72"/>
        <v>1.41</v>
      </c>
      <c r="AA328" s="260">
        <f t="shared" si="72"/>
        <v>1.41</v>
      </c>
      <c r="AB328" s="260">
        <f t="shared" si="72"/>
        <v>1.41</v>
      </c>
      <c r="AC328" s="76"/>
      <c r="AD328" s="76"/>
      <c r="AE328" s="76"/>
      <c r="AF328" s="97">
        <v>1</v>
      </c>
      <c r="AG328" s="97">
        <v>1</v>
      </c>
      <c r="AH328" s="73"/>
      <c r="AI328" s="57"/>
      <c r="AJ328" s="45"/>
      <c r="AK328" s="45"/>
      <c r="AL328" s="45"/>
    </row>
    <row r="329" spans="1:38" outlineLevel="2" x14ac:dyDescent="0.35">
      <c r="A329" s="45"/>
      <c r="B329" s="54"/>
      <c r="C329" s="47">
        <f t="shared" si="71"/>
        <v>3</v>
      </c>
      <c r="D329" s="73"/>
      <c r="E329" s="70"/>
      <c r="F329" s="70" t="s">
        <v>943</v>
      </c>
      <c r="G329" s="73"/>
      <c r="H329" s="76" t="s">
        <v>936</v>
      </c>
      <c r="I329" s="96" t="s">
        <v>529</v>
      </c>
      <c r="J329" s="96"/>
      <c r="K329" s="97">
        <v>0.32200000000000001</v>
      </c>
      <c r="L329" s="97">
        <v>0.32200000000000001</v>
      </c>
      <c r="M329" s="97">
        <v>0.32200000000000001</v>
      </c>
      <c r="N329" s="97">
        <v>0.32200000000000001</v>
      </c>
      <c r="O329" s="97">
        <v>0.32200000000000001</v>
      </c>
      <c r="P329" s="97">
        <v>0.32200000000000001</v>
      </c>
      <c r="Q329" s="76"/>
      <c r="R329" s="76" t="s">
        <v>944</v>
      </c>
      <c r="S329" s="76" t="s">
        <v>539</v>
      </c>
      <c r="T329" s="76"/>
      <c r="U329" s="260">
        <f t="shared" si="72"/>
        <v>0.32200000000000001</v>
      </c>
      <c r="V329" s="260">
        <f t="shared" si="72"/>
        <v>0.32200000000000001</v>
      </c>
      <c r="W329" s="260">
        <f t="shared" si="72"/>
        <v>0.32200000000000001</v>
      </c>
      <c r="X329" s="260">
        <f t="shared" si="72"/>
        <v>0.32200000000000001</v>
      </c>
      <c r="Y329" s="260">
        <f t="shared" si="72"/>
        <v>0.32200000000000001</v>
      </c>
      <c r="Z329" s="260">
        <f t="shared" si="72"/>
        <v>0.32200000000000001</v>
      </c>
      <c r="AA329" s="260">
        <f t="shared" si="72"/>
        <v>0.32200000000000001</v>
      </c>
      <c r="AB329" s="260">
        <f t="shared" si="72"/>
        <v>0.32200000000000001</v>
      </c>
      <c r="AC329" s="76"/>
      <c r="AD329" s="76"/>
      <c r="AE329" s="76"/>
      <c r="AF329" s="97">
        <v>1</v>
      </c>
      <c r="AG329" s="97">
        <v>1</v>
      </c>
      <c r="AH329" s="73"/>
      <c r="AI329" s="57"/>
      <c r="AJ329" s="45"/>
      <c r="AK329" s="45"/>
      <c r="AL329" s="45"/>
    </row>
    <row r="330" spans="1:38" outlineLevel="2" x14ac:dyDescent="0.35">
      <c r="A330" s="45"/>
      <c r="B330" s="54"/>
      <c r="C330" s="47">
        <f t="shared" si="71"/>
        <v>3</v>
      </c>
      <c r="D330" s="73"/>
      <c r="E330" s="70"/>
      <c r="F330" s="70" t="s">
        <v>945</v>
      </c>
      <c r="G330" s="73"/>
      <c r="H330" s="76" t="s">
        <v>946</v>
      </c>
      <c r="I330" s="96" t="s">
        <v>564</v>
      </c>
      <c r="J330" s="96"/>
      <c r="K330" s="97">
        <v>39</v>
      </c>
      <c r="L330" s="97">
        <v>39</v>
      </c>
      <c r="M330" s="97">
        <v>39</v>
      </c>
      <c r="N330" s="97">
        <v>39</v>
      </c>
      <c r="O330" s="97">
        <v>39</v>
      </c>
      <c r="P330" s="97">
        <v>39</v>
      </c>
      <c r="Q330" s="76"/>
      <c r="R330" s="76" t="s">
        <v>539</v>
      </c>
      <c r="S330" s="76" t="s">
        <v>539</v>
      </c>
      <c r="T330" s="76"/>
      <c r="U330" s="260">
        <f t="shared" si="72"/>
        <v>39</v>
      </c>
      <c r="V330" s="260">
        <f t="shared" si="72"/>
        <v>39</v>
      </c>
      <c r="W330" s="260">
        <f t="shared" si="72"/>
        <v>39</v>
      </c>
      <c r="X330" s="260">
        <f t="shared" si="72"/>
        <v>39</v>
      </c>
      <c r="Y330" s="260">
        <f t="shared" si="72"/>
        <v>39</v>
      </c>
      <c r="Z330" s="260">
        <f t="shared" si="72"/>
        <v>39</v>
      </c>
      <c r="AA330" s="260">
        <f t="shared" si="72"/>
        <v>39</v>
      </c>
      <c r="AB330" s="260">
        <f t="shared" si="72"/>
        <v>39</v>
      </c>
      <c r="AC330" s="76"/>
      <c r="AD330" s="76"/>
      <c r="AE330" s="76"/>
      <c r="AF330" s="97">
        <v>1</v>
      </c>
      <c r="AG330" s="97">
        <v>1</v>
      </c>
      <c r="AH330" s="73"/>
      <c r="AI330" s="57"/>
      <c r="AJ330" s="45"/>
      <c r="AK330" s="45"/>
      <c r="AL330" s="45"/>
    </row>
    <row r="331" spans="1:38" outlineLevel="2" x14ac:dyDescent="0.35">
      <c r="A331" s="45"/>
      <c r="B331" s="54"/>
      <c r="C331" s="47">
        <f t="shared" si="71"/>
        <v>3</v>
      </c>
      <c r="D331" s="73"/>
      <c r="E331" s="70"/>
      <c r="F331" s="70" t="s">
        <v>947</v>
      </c>
      <c r="G331" s="73"/>
      <c r="H331" s="76" t="s">
        <v>2935</v>
      </c>
      <c r="I331" s="96" t="s">
        <v>948</v>
      </c>
      <c r="J331" s="96"/>
      <c r="K331" s="97">
        <v>1.3</v>
      </c>
      <c r="L331" s="97">
        <v>1.3</v>
      </c>
      <c r="M331" s="97">
        <v>1.5</v>
      </c>
      <c r="N331" s="97">
        <v>1.5</v>
      </c>
      <c r="O331" s="97">
        <v>1.5</v>
      </c>
      <c r="P331" s="97">
        <v>1.5</v>
      </c>
      <c r="Q331" s="76"/>
      <c r="R331" s="76" t="s">
        <v>539</v>
      </c>
      <c r="S331" s="76" t="s">
        <v>539</v>
      </c>
      <c r="T331" s="76"/>
      <c r="U331" s="260">
        <f t="shared" si="72"/>
        <v>1.3</v>
      </c>
      <c r="V331" s="260">
        <f t="shared" si="72"/>
        <v>1.3</v>
      </c>
      <c r="W331" s="260">
        <f t="shared" si="72"/>
        <v>1.3</v>
      </c>
      <c r="X331" s="260">
        <f t="shared" si="72"/>
        <v>1.3</v>
      </c>
      <c r="Y331" s="260">
        <f t="shared" si="72"/>
        <v>1.3</v>
      </c>
      <c r="Z331" s="260">
        <f t="shared" si="72"/>
        <v>1.3</v>
      </c>
      <c r="AA331" s="260">
        <f t="shared" si="72"/>
        <v>1.3</v>
      </c>
      <c r="AB331" s="260">
        <f t="shared" si="72"/>
        <v>1.3</v>
      </c>
      <c r="AC331" s="76"/>
      <c r="AD331" s="76"/>
      <c r="AE331" s="76"/>
      <c r="AF331" s="97">
        <v>1</v>
      </c>
      <c r="AG331" s="97">
        <v>1</v>
      </c>
      <c r="AH331" s="73"/>
      <c r="AI331" s="57"/>
      <c r="AJ331" s="45"/>
      <c r="AK331" s="45"/>
      <c r="AL331" s="45"/>
    </row>
    <row r="332" spans="1:38" outlineLevel="2" x14ac:dyDescent="0.35">
      <c r="A332" s="45"/>
      <c r="B332" s="54"/>
      <c r="C332" s="47">
        <f t="shared" si="71"/>
        <v>3</v>
      </c>
      <c r="D332" s="73"/>
      <c r="E332" s="70"/>
      <c r="F332" s="70" t="s">
        <v>949</v>
      </c>
      <c r="G332" s="73"/>
      <c r="H332" s="76" t="s">
        <v>950</v>
      </c>
      <c r="I332" s="96" t="s">
        <v>564</v>
      </c>
      <c r="J332" s="96"/>
      <c r="K332" s="97">
        <v>5</v>
      </c>
      <c r="L332" s="97">
        <v>5</v>
      </c>
      <c r="M332" s="97">
        <v>5</v>
      </c>
      <c r="N332" s="97">
        <v>5</v>
      </c>
      <c r="O332" s="97">
        <v>5</v>
      </c>
      <c r="P332" s="97">
        <v>5</v>
      </c>
      <c r="Q332" s="76"/>
      <c r="R332" s="76" t="s">
        <v>539</v>
      </c>
      <c r="S332" s="76" t="s">
        <v>539</v>
      </c>
      <c r="T332" s="76"/>
      <c r="U332" s="260">
        <f t="shared" si="72"/>
        <v>5</v>
      </c>
      <c r="V332" s="260">
        <f t="shared" si="72"/>
        <v>5</v>
      </c>
      <c r="W332" s="260">
        <f t="shared" si="72"/>
        <v>5</v>
      </c>
      <c r="X332" s="260">
        <f t="shared" si="72"/>
        <v>5</v>
      </c>
      <c r="Y332" s="260">
        <f t="shared" si="72"/>
        <v>5</v>
      </c>
      <c r="Z332" s="260">
        <f t="shared" si="72"/>
        <v>5</v>
      </c>
      <c r="AA332" s="260">
        <f t="shared" si="72"/>
        <v>5</v>
      </c>
      <c r="AB332" s="260">
        <f t="shared" si="72"/>
        <v>5</v>
      </c>
      <c r="AC332" s="76"/>
      <c r="AD332" s="76"/>
      <c r="AE332" s="76"/>
      <c r="AF332" s="97">
        <v>1</v>
      </c>
      <c r="AG332" s="97">
        <v>1</v>
      </c>
      <c r="AH332" s="73"/>
      <c r="AI332" s="57"/>
      <c r="AJ332" s="45"/>
      <c r="AK332" s="45"/>
      <c r="AL332" s="45"/>
    </row>
    <row r="333" spans="1:38" outlineLevel="2" x14ac:dyDescent="0.35">
      <c r="A333" s="45"/>
      <c r="B333" s="54"/>
      <c r="C333" s="47">
        <f t="shared" si="71"/>
        <v>3</v>
      </c>
      <c r="D333" s="73"/>
      <c r="E333" s="70"/>
      <c r="F333" s="70" t="s">
        <v>951</v>
      </c>
      <c r="G333" s="73"/>
      <c r="H333" s="76" t="s">
        <v>952</v>
      </c>
      <c r="I333" s="96" t="s">
        <v>953</v>
      </c>
      <c r="J333" s="96"/>
      <c r="K333" s="97">
        <v>0.15</v>
      </c>
      <c r="L333" s="97">
        <v>0.15</v>
      </c>
      <c r="M333" s="97">
        <v>0.15</v>
      </c>
      <c r="N333" s="97">
        <v>0.15</v>
      </c>
      <c r="O333" s="97">
        <v>0.15</v>
      </c>
      <c r="P333" s="97">
        <v>0.15</v>
      </c>
      <c r="Q333" s="76"/>
      <c r="R333" s="76" t="s">
        <v>539</v>
      </c>
      <c r="S333" s="76" t="s">
        <v>539</v>
      </c>
      <c r="T333" s="76"/>
      <c r="U333" s="260">
        <f t="shared" si="72"/>
        <v>0.15</v>
      </c>
      <c r="V333" s="260">
        <f t="shared" si="72"/>
        <v>0.15</v>
      </c>
      <c r="W333" s="260">
        <f t="shared" si="72"/>
        <v>0.15</v>
      </c>
      <c r="X333" s="260">
        <f t="shared" si="72"/>
        <v>0.15</v>
      </c>
      <c r="Y333" s="260">
        <f t="shared" si="72"/>
        <v>0.15</v>
      </c>
      <c r="Z333" s="260">
        <f t="shared" si="72"/>
        <v>0.15</v>
      </c>
      <c r="AA333" s="260">
        <f t="shared" si="72"/>
        <v>0.15</v>
      </c>
      <c r="AB333" s="260">
        <f t="shared" si="72"/>
        <v>0.15</v>
      </c>
      <c r="AC333" s="76"/>
      <c r="AD333" s="76"/>
      <c r="AE333" s="76"/>
      <c r="AF333" s="97">
        <v>1</v>
      </c>
      <c r="AG333" s="97">
        <v>1</v>
      </c>
      <c r="AH333" s="73"/>
      <c r="AI333" s="57"/>
      <c r="AJ333" s="45"/>
      <c r="AK333" s="45"/>
      <c r="AL333" s="45"/>
    </row>
    <row r="334" spans="1:38" outlineLevel="2" x14ac:dyDescent="0.35">
      <c r="A334" s="45"/>
      <c r="B334" s="54"/>
      <c r="C334" s="47">
        <f t="shared" si="71"/>
        <v>3</v>
      </c>
      <c r="D334" s="73"/>
      <c r="E334" s="70"/>
      <c r="F334" s="70" t="s">
        <v>954</v>
      </c>
      <c r="G334" s="73"/>
      <c r="H334" s="76" t="s">
        <v>952</v>
      </c>
      <c r="I334" s="96" t="s">
        <v>564</v>
      </c>
      <c r="J334" s="96"/>
      <c r="K334" s="97">
        <v>10</v>
      </c>
      <c r="L334" s="97">
        <v>10</v>
      </c>
      <c r="M334" s="97">
        <v>10</v>
      </c>
      <c r="N334" s="97">
        <v>10</v>
      </c>
      <c r="O334" s="97">
        <v>10</v>
      </c>
      <c r="P334" s="97">
        <v>10</v>
      </c>
      <c r="Q334" s="76"/>
      <c r="R334" s="76" t="s">
        <v>539</v>
      </c>
      <c r="S334" s="76" t="s">
        <v>539</v>
      </c>
      <c r="T334" s="76"/>
      <c r="U334" s="260">
        <f t="shared" si="72"/>
        <v>10</v>
      </c>
      <c r="V334" s="260">
        <f t="shared" si="72"/>
        <v>10</v>
      </c>
      <c r="W334" s="260">
        <f t="shared" si="72"/>
        <v>10</v>
      </c>
      <c r="X334" s="260">
        <f t="shared" si="72"/>
        <v>10</v>
      </c>
      <c r="Y334" s="260">
        <f t="shared" si="72"/>
        <v>10</v>
      </c>
      <c r="Z334" s="260">
        <f t="shared" si="72"/>
        <v>10</v>
      </c>
      <c r="AA334" s="260">
        <f t="shared" si="72"/>
        <v>10</v>
      </c>
      <c r="AB334" s="260">
        <f t="shared" si="72"/>
        <v>10</v>
      </c>
      <c r="AC334" s="76"/>
      <c r="AD334" s="76"/>
      <c r="AE334" s="76"/>
      <c r="AF334" s="97">
        <v>1</v>
      </c>
      <c r="AG334" s="97">
        <v>1</v>
      </c>
      <c r="AH334" s="73"/>
      <c r="AI334" s="57"/>
      <c r="AJ334" s="45"/>
      <c r="AK334" s="45"/>
      <c r="AL334" s="45"/>
    </row>
    <row r="335" spans="1:38" outlineLevel="2" x14ac:dyDescent="0.35">
      <c r="A335" s="45"/>
      <c r="B335" s="54"/>
      <c r="C335" s="47">
        <f t="shared" si="71"/>
        <v>3</v>
      </c>
      <c r="D335" s="73"/>
      <c r="E335" s="70"/>
      <c r="F335" s="70" t="s">
        <v>955</v>
      </c>
      <c r="G335" s="73"/>
      <c r="H335" s="76" t="s">
        <v>956</v>
      </c>
      <c r="I335" s="96" t="s">
        <v>957</v>
      </c>
      <c r="J335" s="96"/>
      <c r="K335" s="97">
        <v>0.38</v>
      </c>
      <c r="L335" s="97">
        <v>0.38</v>
      </c>
      <c r="M335" s="97">
        <v>0.38</v>
      </c>
      <c r="N335" s="97">
        <v>0.38</v>
      </c>
      <c r="O335" s="97">
        <v>0.38</v>
      </c>
      <c r="P335" s="97">
        <v>0.38</v>
      </c>
      <c r="Q335" s="76"/>
      <c r="R335" s="76" t="s">
        <v>539</v>
      </c>
      <c r="S335" s="76" t="s">
        <v>539</v>
      </c>
      <c r="T335" s="76"/>
      <c r="U335" s="260">
        <f t="shared" si="72"/>
        <v>0.38</v>
      </c>
      <c r="V335" s="260">
        <f t="shared" si="72"/>
        <v>0.38</v>
      </c>
      <c r="W335" s="260">
        <f t="shared" si="72"/>
        <v>0.38</v>
      </c>
      <c r="X335" s="260">
        <f t="shared" si="72"/>
        <v>0.38</v>
      </c>
      <c r="Y335" s="260">
        <f t="shared" si="72"/>
        <v>0.38</v>
      </c>
      <c r="Z335" s="260">
        <f t="shared" si="72"/>
        <v>0.38</v>
      </c>
      <c r="AA335" s="260">
        <f t="shared" si="72"/>
        <v>0.38</v>
      </c>
      <c r="AB335" s="260">
        <f t="shared" si="72"/>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958</v>
      </c>
      <c r="G336" s="73"/>
      <c r="H336" s="253" t="s">
        <v>959</v>
      </c>
      <c r="I336" s="96"/>
      <c r="J336" s="96" t="s">
        <v>546</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960</v>
      </c>
      <c r="F337" s="70" t="s">
        <v>961</v>
      </c>
      <c r="G337" s="73"/>
      <c r="H337" s="76" t="s">
        <v>522</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73">INT($C$29)+2</f>
        <v>3</v>
      </c>
      <c r="D338" s="73"/>
      <c r="E338" s="70"/>
      <c r="F338" s="70" t="s">
        <v>962</v>
      </c>
      <c r="G338" s="73"/>
      <c r="H338" s="76" t="s">
        <v>963</v>
      </c>
      <c r="I338" s="96" t="s">
        <v>601</v>
      </c>
      <c r="J338" s="96"/>
      <c r="K338" s="97">
        <v>0.6</v>
      </c>
      <c r="L338" s="97">
        <v>0.6</v>
      </c>
      <c r="M338" s="97">
        <v>0.6</v>
      </c>
      <c r="N338" s="97">
        <v>0.6</v>
      </c>
      <c r="O338" s="97">
        <v>0.6</v>
      </c>
      <c r="P338" s="97">
        <v>0.6</v>
      </c>
      <c r="Q338" s="76"/>
      <c r="R338" s="76" t="s">
        <v>539</v>
      </c>
      <c r="S338" s="76" t="s">
        <v>539</v>
      </c>
      <c r="T338" s="76"/>
      <c r="U338" s="260">
        <f t="shared" ref="U338:AB352" si="74">INDEX($K338:$Q338,1,U$43)</f>
        <v>0.6</v>
      </c>
      <c r="V338" s="260">
        <f t="shared" si="74"/>
        <v>0.6</v>
      </c>
      <c r="W338" s="260">
        <f t="shared" si="74"/>
        <v>0.6</v>
      </c>
      <c r="X338" s="260">
        <f t="shared" si="74"/>
        <v>0.6</v>
      </c>
      <c r="Y338" s="260">
        <f t="shared" si="74"/>
        <v>0.6</v>
      </c>
      <c r="Z338" s="260">
        <f t="shared" si="74"/>
        <v>0.6</v>
      </c>
      <c r="AA338" s="260">
        <f t="shared" si="74"/>
        <v>0.6</v>
      </c>
      <c r="AB338" s="260">
        <f t="shared" si="74"/>
        <v>0.6</v>
      </c>
      <c r="AC338" s="76"/>
      <c r="AD338" s="76"/>
      <c r="AE338" s="76"/>
      <c r="AF338" s="97">
        <v>1</v>
      </c>
      <c r="AG338" s="97">
        <v>1</v>
      </c>
      <c r="AH338" s="73"/>
      <c r="AI338" s="57"/>
      <c r="AJ338" s="45"/>
      <c r="AK338" s="45"/>
      <c r="AL338" s="45"/>
    </row>
    <row r="339" spans="1:38" outlineLevel="2" x14ac:dyDescent="0.35">
      <c r="A339" s="45"/>
      <c r="B339" s="54"/>
      <c r="C339" s="47">
        <f t="shared" si="73"/>
        <v>3</v>
      </c>
      <c r="D339" s="73"/>
      <c r="E339" s="70"/>
      <c r="F339" s="70" t="s">
        <v>964</v>
      </c>
      <c r="G339" s="73"/>
      <c r="H339" s="76" t="s">
        <v>965</v>
      </c>
      <c r="I339" s="96" t="s">
        <v>601</v>
      </c>
      <c r="J339" s="96"/>
      <c r="K339" s="97">
        <v>0.7</v>
      </c>
      <c r="L339" s="97">
        <v>0.7</v>
      </c>
      <c r="M339" s="97">
        <v>0.7</v>
      </c>
      <c r="N339" s="97">
        <v>0.7</v>
      </c>
      <c r="O339" s="97">
        <v>0.7</v>
      </c>
      <c r="P339" s="97">
        <v>0.7</v>
      </c>
      <c r="Q339" s="76"/>
      <c r="R339" s="76" t="s">
        <v>539</v>
      </c>
      <c r="S339" s="76" t="s">
        <v>539</v>
      </c>
      <c r="T339" s="76"/>
      <c r="U339" s="260">
        <f t="shared" si="74"/>
        <v>0.7</v>
      </c>
      <c r="V339" s="260">
        <f t="shared" si="74"/>
        <v>0.7</v>
      </c>
      <c r="W339" s="260">
        <f t="shared" si="74"/>
        <v>0.7</v>
      </c>
      <c r="X339" s="260">
        <f t="shared" si="74"/>
        <v>0.7</v>
      </c>
      <c r="Y339" s="260">
        <f t="shared" si="74"/>
        <v>0.7</v>
      </c>
      <c r="Z339" s="260">
        <f t="shared" si="74"/>
        <v>0.7</v>
      </c>
      <c r="AA339" s="260">
        <f t="shared" si="74"/>
        <v>0.7</v>
      </c>
      <c r="AB339" s="260">
        <f t="shared" si="74"/>
        <v>0.7</v>
      </c>
      <c r="AC339" s="76"/>
      <c r="AD339" s="76"/>
      <c r="AE339" s="76"/>
      <c r="AF339" s="97">
        <v>1</v>
      </c>
      <c r="AG339" s="97">
        <v>1</v>
      </c>
      <c r="AH339" s="73"/>
      <c r="AI339" s="57"/>
      <c r="AJ339" s="45"/>
      <c r="AK339" s="45"/>
      <c r="AL339" s="45"/>
    </row>
    <row r="340" spans="1:38" outlineLevel="2" x14ac:dyDescent="0.35">
      <c r="A340" s="45"/>
      <c r="B340" s="54"/>
      <c r="C340" s="47">
        <f t="shared" si="73"/>
        <v>3</v>
      </c>
      <c r="D340" s="73"/>
      <c r="E340" s="70"/>
      <c r="F340" s="70" t="s">
        <v>966</v>
      </c>
      <c r="G340" s="73"/>
      <c r="H340" s="76" t="s">
        <v>967</v>
      </c>
      <c r="I340" s="96" t="s">
        <v>601</v>
      </c>
      <c r="J340" s="96"/>
      <c r="K340" s="97">
        <v>0.8</v>
      </c>
      <c r="L340" s="97">
        <v>0.8</v>
      </c>
      <c r="M340" s="97">
        <v>0.8</v>
      </c>
      <c r="N340" s="97">
        <v>0.8</v>
      </c>
      <c r="O340" s="97">
        <v>0.8</v>
      </c>
      <c r="P340" s="97">
        <v>0.8</v>
      </c>
      <c r="Q340" s="76"/>
      <c r="R340" s="76" t="s">
        <v>539</v>
      </c>
      <c r="S340" s="76" t="s">
        <v>539</v>
      </c>
      <c r="T340" s="76"/>
      <c r="U340" s="260">
        <f t="shared" si="74"/>
        <v>0.8</v>
      </c>
      <c r="V340" s="260">
        <f t="shared" si="74"/>
        <v>0.8</v>
      </c>
      <c r="W340" s="260">
        <f t="shared" si="74"/>
        <v>0.8</v>
      </c>
      <c r="X340" s="260">
        <f t="shared" si="74"/>
        <v>0.8</v>
      </c>
      <c r="Y340" s="260">
        <f t="shared" si="74"/>
        <v>0.8</v>
      </c>
      <c r="Z340" s="260">
        <f t="shared" si="74"/>
        <v>0.8</v>
      </c>
      <c r="AA340" s="260">
        <f t="shared" si="74"/>
        <v>0.8</v>
      </c>
      <c r="AB340" s="260">
        <f t="shared" si="74"/>
        <v>0.8</v>
      </c>
      <c r="AC340" s="76"/>
      <c r="AD340" s="76"/>
      <c r="AE340" s="76"/>
      <c r="AF340" s="97">
        <v>1</v>
      </c>
      <c r="AG340" s="97">
        <v>1</v>
      </c>
      <c r="AH340" s="73"/>
      <c r="AI340" s="57"/>
      <c r="AJ340" s="45"/>
      <c r="AK340" s="45"/>
      <c r="AL340" s="45"/>
    </row>
    <row r="341" spans="1:38" outlineLevel="2" x14ac:dyDescent="0.35">
      <c r="A341" s="45"/>
      <c r="B341" s="54"/>
      <c r="C341" s="47">
        <f t="shared" si="73"/>
        <v>3</v>
      </c>
      <c r="D341" s="73"/>
      <c r="E341" s="70"/>
      <c r="F341" s="70" t="s">
        <v>968</v>
      </c>
      <c r="G341" s="73"/>
      <c r="H341" s="76" t="s">
        <v>969</v>
      </c>
      <c r="I341" s="96" t="s">
        <v>529</v>
      </c>
      <c r="J341" s="96"/>
      <c r="K341" s="97">
        <v>6</v>
      </c>
      <c r="L341" s="97">
        <v>6</v>
      </c>
      <c r="M341" s="97">
        <v>6</v>
      </c>
      <c r="N341" s="97">
        <v>6</v>
      </c>
      <c r="O341" s="97">
        <v>6</v>
      </c>
      <c r="P341" s="97">
        <v>6</v>
      </c>
      <c r="Q341" s="76"/>
      <c r="R341" s="76" t="s">
        <v>539</v>
      </c>
      <c r="S341" s="76" t="s">
        <v>539</v>
      </c>
      <c r="T341" s="76"/>
      <c r="U341" s="260">
        <f t="shared" si="74"/>
        <v>6</v>
      </c>
      <c r="V341" s="260">
        <f t="shared" si="74"/>
        <v>6</v>
      </c>
      <c r="W341" s="260">
        <f t="shared" si="74"/>
        <v>6</v>
      </c>
      <c r="X341" s="260">
        <f t="shared" si="74"/>
        <v>6</v>
      </c>
      <c r="Y341" s="260">
        <f t="shared" si="74"/>
        <v>6</v>
      </c>
      <c r="Z341" s="260">
        <f t="shared" si="74"/>
        <v>6</v>
      </c>
      <c r="AA341" s="260">
        <f t="shared" si="74"/>
        <v>6</v>
      </c>
      <c r="AB341" s="260">
        <f t="shared" si="74"/>
        <v>6</v>
      </c>
      <c r="AC341" s="76"/>
      <c r="AD341" s="76"/>
      <c r="AE341" s="76"/>
      <c r="AF341" s="97">
        <v>1</v>
      </c>
      <c r="AG341" s="97">
        <v>1</v>
      </c>
      <c r="AH341" s="73"/>
      <c r="AI341" s="57"/>
      <c r="AJ341" s="45"/>
      <c r="AK341" s="45"/>
      <c r="AL341" s="45"/>
    </row>
    <row r="342" spans="1:38" outlineLevel="2" x14ac:dyDescent="0.35">
      <c r="A342" s="45"/>
      <c r="B342" s="54"/>
      <c r="C342" s="47">
        <f t="shared" si="73"/>
        <v>3</v>
      </c>
      <c r="D342" s="73"/>
      <c r="E342" s="70"/>
      <c r="F342" s="70" t="s">
        <v>970</v>
      </c>
      <c r="G342" s="73"/>
      <c r="H342" s="76" t="s">
        <v>971</v>
      </c>
      <c r="I342" s="96" t="s">
        <v>529</v>
      </c>
      <c r="J342" s="96"/>
      <c r="K342" s="97">
        <v>0.4</v>
      </c>
      <c r="L342" s="97">
        <v>0.4</v>
      </c>
      <c r="M342" s="97">
        <v>0.4</v>
      </c>
      <c r="N342" s="97">
        <v>0.4</v>
      </c>
      <c r="O342" s="97">
        <v>0.4</v>
      </c>
      <c r="P342" s="97">
        <v>0.4</v>
      </c>
      <c r="Q342" s="76"/>
      <c r="R342" s="76" t="s">
        <v>539</v>
      </c>
      <c r="S342" s="76" t="s">
        <v>539</v>
      </c>
      <c r="T342" s="76"/>
      <c r="U342" s="260">
        <f t="shared" si="74"/>
        <v>0.4</v>
      </c>
      <c r="V342" s="260">
        <f t="shared" si="74"/>
        <v>0.4</v>
      </c>
      <c r="W342" s="260">
        <f t="shared" si="74"/>
        <v>0.4</v>
      </c>
      <c r="X342" s="260">
        <f t="shared" si="74"/>
        <v>0.4</v>
      </c>
      <c r="Y342" s="260">
        <f t="shared" si="74"/>
        <v>0.4</v>
      </c>
      <c r="Z342" s="260">
        <f t="shared" si="74"/>
        <v>0.4</v>
      </c>
      <c r="AA342" s="260">
        <f t="shared" si="74"/>
        <v>0.4</v>
      </c>
      <c r="AB342" s="260">
        <f t="shared" si="74"/>
        <v>0.4</v>
      </c>
      <c r="AC342" s="76"/>
      <c r="AD342" s="76"/>
      <c r="AE342" s="76"/>
      <c r="AF342" s="97">
        <v>1</v>
      </c>
      <c r="AG342" s="97">
        <v>1</v>
      </c>
      <c r="AH342" s="73"/>
      <c r="AI342" s="57"/>
      <c r="AJ342" s="45"/>
      <c r="AK342" s="45"/>
      <c r="AL342" s="45"/>
    </row>
    <row r="343" spans="1:38" outlineLevel="2" x14ac:dyDescent="0.35">
      <c r="A343" s="45"/>
      <c r="B343" s="54"/>
      <c r="C343" s="47">
        <f t="shared" si="73"/>
        <v>3</v>
      </c>
      <c r="D343" s="73"/>
      <c r="E343" s="70"/>
      <c r="F343" s="70" t="s">
        <v>972</v>
      </c>
      <c r="G343" s="73"/>
      <c r="H343" s="76" t="s">
        <v>973</v>
      </c>
      <c r="I343" s="96" t="s">
        <v>622</v>
      </c>
      <c r="J343" s="96"/>
      <c r="K343" s="97">
        <v>0.9</v>
      </c>
      <c r="L343" s="97">
        <v>0.9</v>
      </c>
      <c r="M343" s="97">
        <v>0.9</v>
      </c>
      <c r="N343" s="97">
        <v>0.9</v>
      </c>
      <c r="O343" s="97">
        <v>0.9</v>
      </c>
      <c r="P343" s="97">
        <v>0.9</v>
      </c>
      <c r="Q343" s="76"/>
      <c r="R343" s="76" t="s">
        <v>539</v>
      </c>
      <c r="S343" s="76" t="s">
        <v>539</v>
      </c>
      <c r="T343" s="76"/>
      <c r="U343" s="260">
        <f t="shared" si="74"/>
        <v>0.9</v>
      </c>
      <c r="V343" s="260">
        <f t="shared" si="74"/>
        <v>0.9</v>
      </c>
      <c r="W343" s="260">
        <f t="shared" si="74"/>
        <v>0.9</v>
      </c>
      <c r="X343" s="260">
        <f t="shared" si="74"/>
        <v>0.9</v>
      </c>
      <c r="Y343" s="260">
        <f t="shared" si="74"/>
        <v>0.9</v>
      </c>
      <c r="Z343" s="260">
        <f t="shared" si="74"/>
        <v>0.9</v>
      </c>
      <c r="AA343" s="260">
        <f t="shared" si="74"/>
        <v>0.9</v>
      </c>
      <c r="AB343" s="260">
        <f t="shared" si="74"/>
        <v>0.9</v>
      </c>
      <c r="AC343" s="76"/>
      <c r="AD343" s="76"/>
      <c r="AE343" s="76"/>
      <c r="AF343" s="97">
        <v>1</v>
      </c>
      <c r="AG343" s="97">
        <v>1</v>
      </c>
      <c r="AH343" s="73"/>
      <c r="AI343" s="57"/>
      <c r="AJ343" s="45"/>
      <c r="AK343" s="45"/>
      <c r="AL343" s="45"/>
    </row>
    <row r="344" spans="1:38" outlineLevel="2" x14ac:dyDescent="0.35">
      <c r="A344" s="45"/>
      <c r="B344" s="54"/>
      <c r="C344" s="47">
        <f t="shared" si="73"/>
        <v>3</v>
      </c>
      <c r="D344" s="73"/>
      <c r="E344" s="70"/>
      <c r="F344" s="70" t="s">
        <v>974</v>
      </c>
      <c r="G344" s="73"/>
      <c r="H344" s="76" t="s">
        <v>975</v>
      </c>
      <c r="I344" s="96" t="s">
        <v>622</v>
      </c>
      <c r="J344" s="96"/>
      <c r="K344" s="97">
        <v>0.97</v>
      </c>
      <c r="L344" s="97">
        <v>0.97</v>
      </c>
      <c r="M344" s="97">
        <v>0.97</v>
      </c>
      <c r="N344" s="97">
        <v>0.97</v>
      </c>
      <c r="O344" s="97">
        <v>0.97</v>
      </c>
      <c r="P344" s="97">
        <v>0.97</v>
      </c>
      <c r="Q344" s="76"/>
      <c r="R344" s="76" t="s">
        <v>539</v>
      </c>
      <c r="S344" s="76" t="s">
        <v>539</v>
      </c>
      <c r="T344" s="76"/>
      <c r="U344" s="260">
        <f t="shared" si="74"/>
        <v>0.97</v>
      </c>
      <c r="V344" s="260">
        <f t="shared" si="74"/>
        <v>0.97</v>
      </c>
      <c r="W344" s="260">
        <f t="shared" si="74"/>
        <v>0.97</v>
      </c>
      <c r="X344" s="260">
        <f t="shared" si="74"/>
        <v>0.97</v>
      </c>
      <c r="Y344" s="260">
        <f t="shared" si="74"/>
        <v>0.97</v>
      </c>
      <c r="Z344" s="260">
        <f t="shared" si="74"/>
        <v>0.97</v>
      </c>
      <c r="AA344" s="260">
        <f t="shared" si="74"/>
        <v>0.97</v>
      </c>
      <c r="AB344" s="260">
        <f t="shared" si="74"/>
        <v>0.97</v>
      </c>
      <c r="AC344" s="76"/>
      <c r="AD344" s="76"/>
      <c r="AE344" s="76"/>
      <c r="AF344" s="97">
        <v>1</v>
      </c>
      <c r="AG344" s="97">
        <v>1</v>
      </c>
      <c r="AH344" s="73"/>
      <c r="AI344" s="57"/>
      <c r="AJ344" s="45"/>
      <c r="AK344" s="45"/>
      <c r="AL344" s="45"/>
    </row>
    <row r="345" spans="1:38" outlineLevel="2" x14ac:dyDescent="0.35">
      <c r="A345" s="45"/>
      <c r="B345" s="54"/>
      <c r="C345" s="47">
        <f t="shared" si="73"/>
        <v>3</v>
      </c>
      <c r="D345" s="73"/>
      <c r="E345" s="70"/>
      <c r="F345" s="70" t="s">
        <v>976</v>
      </c>
      <c r="G345" s="73"/>
      <c r="H345" s="76" t="s">
        <v>977</v>
      </c>
      <c r="I345" s="96" t="s">
        <v>551</v>
      </c>
      <c r="J345" s="96"/>
      <c r="K345" s="97">
        <v>27</v>
      </c>
      <c r="L345" s="97">
        <v>27</v>
      </c>
      <c r="M345" s="97">
        <v>27</v>
      </c>
      <c r="N345" s="97">
        <v>23.2</v>
      </c>
      <c r="O345" s="97">
        <v>23.2</v>
      </c>
      <c r="P345" s="97">
        <v>27</v>
      </c>
      <c r="Q345" s="76"/>
      <c r="R345" s="76" t="s">
        <v>539</v>
      </c>
      <c r="S345" s="76" t="s">
        <v>539</v>
      </c>
      <c r="T345" s="76"/>
      <c r="U345" s="260">
        <f t="shared" si="74"/>
        <v>27</v>
      </c>
      <c r="V345" s="260">
        <f t="shared" si="74"/>
        <v>27</v>
      </c>
      <c r="W345" s="260">
        <f t="shared" si="74"/>
        <v>27</v>
      </c>
      <c r="X345" s="260">
        <f t="shared" si="74"/>
        <v>27</v>
      </c>
      <c r="Y345" s="383">
        <f>INDEX($K345:$Q345,1,Y$43)-(20.3-11)</f>
        <v>17.7</v>
      </c>
      <c r="Z345" s="260">
        <f t="shared" si="74"/>
        <v>27</v>
      </c>
      <c r="AA345" s="260">
        <f t="shared" si="74"/>
        <v>27</v>
      </c>
      <c r="AB345" s="383">
        <f>INDEX($K345:$Q345,1,AB$43)-(20.3-11)</f>
        <v>17.7</v>
      </c>
      <c r="AC345" s="323"/>
      <c r="AD345" s="97" t="s">
        <v>2412</v>
      </c>
      <c r="AE345" s="76"/>
      <c r="AF345" s="97">
        <v>1</v>
      </c>
      <c r="AG345" s="97">
        <v>1</v>
      </c>
      <c r="AH345" s="73"/>
      <c r="AI345" s="57"/>
      <c r="AJ345" s="45"/>
      <c r="AK345" s="45"/>
      <c r="AL345" s="45"/>
    </row>
    <row r="346" spans="1:38" outlineLevel="2" x14ac:dyDescent="0.35">
      <c r="A346" s="45"/>
      <c r="B346" s="54"/>
      <c r="C346" s="47">
        <f t="shared" si="73"/>
        <v>3</v>
      </c>
      <c r="D346" s="73"/>
      <c r="E346" s="70"/>
      <c r="F346" s="70" t="s">
        <v>978</v>
      </c>
      <c r="G346" s="73"/>
      <c r="H346" s="76" t="s">
        <v>979</v>
      </c>
      <c r="I346" s="96" t="s">
        <v>622</v>
      </c>
      <c r="J346" s="96"/>
      <c r="K346" s="97">
        <v>20.3</v>
      </c>
      <c r="L346" s="97">
        <v>20.3</v>
      </c>
      <c r="M346" s="97">
        <v>20.3</v>
      </c>
      <c r="N346" s="97">
        <v>16.5</v>
      </c>
      <c r="O346" s="97">
        <v>16.5</v>
      </c>
      <c r="P346" s="97">
        <v>20.3</v>
      </c>
      <c r="Q346" s="76"/>
      <c r="R346" s="76" t="s">
        <v>539</v>
      </c>
      <c r="S346" s="76" t="s">
        <v>539</v>
      </c>
      <c r="T346" s="76"/>
      <c r="U346" s="260">
        <f t="shared" si="74"/>
        <v>20.3</v>
      </c>
      <c r="V346" s="260">
        <f t="shared" si="74"/>
        <v>20.3</v>
      </c>
      <c r="W346" s="260">
        <f t="shared" si="74"/>
        <v>20.3</v>
      </c>
      <c r="X346" s="260">
        <f t="shared" si="74"/>
        <v>20.3</v>
      </c>
      <c r="Y346" s="383">
        <v>11</v>
      </c>
      <c r="Z346" s="260">
        <f t="shared" si="74"/>
        <v>20.3</v>
      </c>
      <c r="AA346" s="260">
        <f t="shared" si="74"/>
        <v>20.3</v>
      </c>
      <c r="AB346" s="383">
        <v>11</v>
      </c>
      <c r="AC346" s="323"/>
      <c r="AD346" s="97" t="s">
        <v>2412</v>
      </c>
      <c r="AE346" s="76"/>
      <c r="AF346" s="97">
        <v>1</v>
      </c>
      <c r="AG346" s="97">
        <v>1</v>
      </c>
      <c r="AH346" s="73"/>
      <c r="AI346" s="57"/>
      <c r="AJ346" s="45"/>
      <c r="AK346" s="45"/>
      <c r="AL346" s="45"/>
    </row>
    <row r="347" spans="1:38" outlineLevel="2" x14ac:dyDescent="0.35">
      <c r="A347" s="45"/>
      <c r="B347" s="54"/>
      <c r="C347" s="47">
        <f t="shared" si="73"/>
        <v>3</v>
      </c>
      <c r="D347" s="73"/>
      <c r="E347" s="70"/>
      <c r="F347" s="70" t="s">
        <v>980</v>
      </c>
      <c r="G347" s="73"/>
      <c r="H347" s="76" t="s">
        <v>981</v>
      </c>
      <c r="I347" s="96" t="s">
        <v>551</v>
      </c>
      <c r="J347" s="96"/>
      <c r="K347" s="97">
        <v>2</v>
      </c>
      <c r="L347" s="97">
        <v>2</v>
      </c>
      <c r="M347" s="97">
        <v>2</v>
      </c>
      <c r="N347" s="97">
        <v>2</v>
      </c>
      <c r="O347" s="97">
        <v>2</v>
      </c>
      <c r="P347" s="97">
        <v>2</v>
      </c>
      <c r="Q347" s="76"/>
      <c r="R347" s="76" t="s">
        <v>539</v>
      </c>
      <c r="S347" s="76" t="s">
        <v>539</v>
      </c>
      <c r="T347" s="76"/>
      <c r="U347" s="260">
        <f t="shared" si="74"/>
        <v>2</v>
      </c>
      <c r="V347" s="260">
        <f t="shared" si="74"/>
        <v>2</v>
      </c>
      <c r="W347" s="260">
        <f t="shared" si="74"/>
        <v>2</v>
      </c>
      <c r="X347" s="260">
        <f t="shared" si="74"/>
        <v>2</v>
      </c>
      <c r="Y347" s="260">
        <f t="shared" si="74"/>
        <v>2</v>
      </c>
      <c r="Z347" s="260">
        <f t="shared" si="74"/>
        <v>2</v>
      </c>
      <c r="AA347" s="260">
        <f t="shared" si="74"/>
        <v>2</v>
      </c>
      <c r="AB347" s="260">
        <f t="shared" si="74"/>
        <v>2</v>
      </c>
      <c r="AC347" s="76"/>
      <c r="AD347" s="76"/>
      <c r="AE347" s="76"/>
      <c r="AF347" s="97">
        <v>1</v>
      </c>
      <c r="AG347" s="97">
        <v>1</v>
      </c>
      <c r="AH347" s="73"/>
      <c r="AI347" s="57"/>
      <c r="AJ347" s="45"/>
      <c r="AK347" s="45"/>
      <c r="AL347" s="45"/>
    </row>
    <row r="348" spans="1:38" outlineLevel="2" x14ac:dyDescent="0.35">
      <c r="A348" s="45"/>
      <c r="B348" s="54"/>
      <c r="C348" s="47">
        <f t="shared" si="73"/>
        <v>3</v>
      </c>
      <c r="D348" s="73"/>
      <c r="E348" s="70"/>
      <c r="F348" s="70" t="s">
        <v>982</v>
      </c>
      <c r="G348" s="73"/>
      <c r="H348" s="76" t="s">
        <v>983</v>
      </c>
      <c r="I348" s="96" t="s">
        <v>529</v>
      </c>
      <c r="J348" s="96"/>
      <c r="K348" s="97">
        <v>13.8</v>
      </c>
      <c r="L348" s="97">
        <v>13.8</v>
      </c>
      <c r="M348" s="97">
        <v>13.8</v>
      </c>
      <c r="N348" s="97">
        <v>13.8</v>
      </c>
      <c r="O348" s="97">
        <v>13.8</v>
      </c>
      <c r="P348" s="97">
        <v>13.8</v>
      </c>
      <c r="Q348" s="76"/>
      <c r="R348" s="76" t="s">
        <v>577</v>
      </c>
      <c r="S348" s="76" t="s">
        <v>577</v>
      </c>
      <c r="T348" s="76"/>
      <c r="U348" s="260">
        <f t="shared" si="74"/>
        <v>13.8</v>
      </c>
      <c r="V348" s="260">
        <f t="shared" si="74"/>
        <v>13.8</v>
      </c>
      <c r="W348" s="260">
        <f t="shared" si="74"/>
        <v>13.8</v>
      </c>
      <c r="X348" s="260">
        <f t="shared" si="74"/>
        <v>13.8</v>
      </c>
      <c r="Y348" s="260">
        <f t="shared" si="74"/>
        <v>13.8</v>
      </c>
      <c r="Z348" s="260">
        <f t="shared" si="74"/>
        <v>13.8</v>
      </c>
      <c r="AA348" s="260">
        <f t="shared" si="74"/>
        <v>13.8</v>
      </c>
      <c r="AB348" s="260">
        <f t="shared" si="74"/>
        <v>13.8</v>
      </c>
      <c r="AC348" s="76"/>
      <c r="AD348" s="76"/>
      <c r="AE348" s="76"/>
      <c r="AF348" s="97">
        <v>1</v>
      </c>
      <c r="AG348" s="97">
        <v>1</v>
      </c>
      <c r="AH348" s="73"/>
      <c r="AI348" s="57"/>
      <c r="AJ348" s="45"/>
      <c r="AK348" s="45"/>
      <c r="AL348" s="45"/>
    </row>
    <row r="349" spans="1:38" outlineLevel="2" x14ac:dyDescent="0.35">
      <c r="A349" s="45"/>
      <c r="B349" s="54"/>
      <c r="C349" s="47">
        <f t="shared" si="73"/>
        <v>3</v>
      </c>
      <c r="D349" s="73"/>
      <c r="E349" s="70"/>
      <c r="F349" s="70" t="s">
        <v>984</v>
      </c>
      <c r="G349" s="73"/>
      <c r="H349" s="76" t="s">
        <v>985</v>
      </c>
      <c r="I349" s="96" t="s">
        <v>529</v>
      </c>
      <c r="J349" s="96"/>
      <c r="K349" s="97">
        <v>7.1999999999999995E-2</v>
      </c>
      <c r="L349" s="97">
        <v>7.1999999999999995E-2</v>
      </c>
      <c r="M349" s="97">
        <v>7.1999999999999995E-2</v>
      </c>
      <c r="N349" s="97">
        <v>9.1999999999999998E-2</v>
      </c>
      <c r="O349" s="97">
        <v>9.1999999999999998E-2</v>
      </c>
      <c r="P349" s="97">
        <v>7.1999999999999995E-2</v>
      </c>
      <c r="Q349" s="76"/>
      <c r="R349" s="76" t="s">
        <v>577</v>
      </c>
      <c r="S349" s="76" t="s">
        <v>577</v>
      </c>
      <c r="T349" s="76"/>
      <c r="U349" s="260">
        <f t="shared" si="74"/>
        <v>7.1999999999999995E-2</v>
      </c>
      <c r="V349" s="260">
        <f t="shared" si="74"/>
        <v>7.1999999999999995E-2</v>
      </c>
      <c r="W349" s="260">
        <f t="shared" si="74"/>
        <v>7.1999999999999995E-2</v>
      </c>
      <c r="X349" s="260">
        <f t="shared" si="74"/>
        <v>7.1999999999999995E-2</v>
      </c>
      <c r="Y349" s="260">
        <f t="shared" si="74"/>
        <v>7.1999999999999995E-2</v>
      </c>
      <c r="Z349" s="260">
        <f t="shared" si="74"/>
        <v>7.1999999999999995E-2</v>
      </c>
      <c r="AA349" s="260">
        <f t="shared" si="74"/>
        <v>7.1999999999999995E-2</v>
      </c>
      <c r="AB349" s="260">
        <f t="shared" si="74"/>
        <v>7.1999999999999995E-2</v>
      </c>
      <c r="AC349" s="76"/>
      <c r="AD349" s="76"/>
      <c r="AE349" s="76"/>
      <c r="AF349" s="97">
        <v>1</v>
      </c>
      <c r="AG349" s="97">
        <v>1</v>
      </c>
      <c r="AH349" s="73"/>
      <c r="AI349" s="57"/>
      <c r="AJ349" s="45"/>
      <c r="AK349" s="45"/>
      <c r="AL349" s="45"/>
    </row>
    <row r="350" spans="1:38" outlineLevel="2" x14ac:dyDescent="0.35">
      <c r="A350" s="45"/>
      <c r="B350" s="54"/>
      <c r="C350" s="47">
        <f t="shared" si="73"/>
        <v>3</v>
      </c>
      <c r="D350" s="73"/>
      <c r="E350" s="70"/>
      <c r="F350" s="70" t="s">
        <v>986</v>
      </c>
      <c r="G350" s="73"/>
      <c r="H350" s="76" t="s">
        <v>987</v>
      </c>
      <c r="I350" s="96" t="s">
        <v>529</v>
      </c>
      <c r="J350" s="96"/>
      <c r="K350" s="97">
        <v>0.14000000000000001</v>
      </c>
      <c r="L350" s="97">
        <v>0.14000000000000001</v>
      </c>
      <c r="M350" s="97">
        <v>0.14000000000000001</v>
      </c>
      <c r="N350" s="97">
        <v>0.12</v>
      </c>
      <c r="O350" s="97">
        <v>0.12</v>
      </c>
      <c r="P350" s="97">
        <v>0.14000000000000001</v>
      </c>
      <c r="Q350" s="76"/>
      <c r="R350" s="76" t="s">
        <v>539</v>
      </c>
      <c r="S350" s="76" t="s">
        <v>539</v>
      </c>
      <c r="T350" s="76"/>
      <c r="U350" s="260">
        <f t="shared" si="74"/>
        <v>0.14000000000000001</v>
      </c>
      <c r="V350" s="260">
        <f t="shared" si="74"/>
        <v>0.14000000000000001</v>
      </c>
      <c r="W350" s="260">
        <f t="shared" si="74"/>
        <v>0.14000000000000001</v>
      </c>
      <c r="X350" s="260">
        <f t="shared" si="74"/>
        <v>0.14000000000000001</v>
      </c>
      <c r="Y350" s="260">
        <f t="shared" si="74"/>
        <v>0.14000000000000001</v>
      </c>
      <c r="Z350" s="260">
        <f t="shared" si="74"/>
        <v>0.14000000000000001</v>
      </c>
      <c r="AA350" s="260">
        <f t="shared" si="74"/>
        <v>0.14000000000000001</v>
      </c>
      <c r="AB350" s="260">
        <f t="shared" si="74"/>
        <v>0.14000000000000001</v>
      </c>
      <c r="AC350" s="76"/>
      <c r="AD350" s="76"/>
      <c r="AE350" s="76"/>
      <c r="AF350" s="97">
        <v>1</v>
      </c>
      <c r="AG350" s="97">
        <v>1</v>
      </c>
      <c r="AH350" s="73"/>
      <c r="AI350" s="57"/>
      <c r="AJ350" s="45"/>
      <c r="AK350" s="45"/>
      <c r="AL350" s="45"/>
    </row>
    <row r="351" spans="1:38" outlineLevel="2" x14ac:dyDescent="0.35">
      <c r="A351" s="45"/>
      <c r="B351" s="54"/>
      <c r="C351" s="47">
        <f t="shared" si="73"/>
        <v>3</v>
      </c>
      <c r="D351" s="73"/>
      <c r="E351" s="70"/>
      <c r="F351" s="70" t="s">
        <v>988</v>
      </c>
      <c r="G351" s="73"/>
      <c r="H351" s="76" t="s">
        <v>989</v>
      </c>
      <c r="I351" s="96" t="s">
        <v>529</v>
      </c>
      <c r="J351" s="96"/>
      <c r="K351" s="97">
        <v>8.0000000000000002E-3</v>
      </c>
      <c r="L351" s="97">
        <v>8.0000000000000002E-3</v>
      </c>
      <c r="M351" s="97">
        <v>8.0000000000000002E-3</v>
      </c>
      <c r="N351" s="97">
        <v>8.0000000000000002E-3</v>
      </c>
      <c r="O351" s="97">
        <v>8.0000000000000002E-3</v>
      </c>
      <c r="P351" s="97">
        <v>8.0000000000000002E-3</v>
      </c>
      <c r="Q351" s="76"/>
      <c r="R351" s="76" t="s">
        <v>539</v>
      </c>
      <c r="S351" s="76" t="s">
        <v>539</v>
      </c>
      <c r="T351" s="76"/>
      <c r="U351" s="260">
        <f t="shared" si="74"/>
        <v>8.0000000000000002E-3</v>
      </c>
      <c r="V351" s="260">
        <f t="shared" si="74"/>
        <v>8.0000000000000002E-3</v>
      </c>
      <c r="W351" s="260">
        <f t="shared" si="74"/>
        <v>8.0000000000000002E-3</v>
      </c>
      <c r="X351" s="260">
        <f t="shared" si="74"/>
        <v>8.0000000000000002E-3</v>
      </c>
      <c r="Y351" s="260">
        <f t="shared" si="74"/>
        <v>8.0000000000000002E-3</v>
      </c>
      <c r="Z351" s="260">
        <f t="shared" si="74"/>
        <v>8.0000000000000002E-3</v>
      </c>
      <c r="AA351" s="260">
        <f t="shared" si="74"/>
        <v>8.0000000000000002E-3</v>
      </c>
      <c r="AB351" s="260">
        <f t="shared" si="74"/>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73"/>
        <v>3</v>
      </c>
      <c r="D352" s="73"/>
      <c r="E352" s="70"/>
      <c r="F352" s="70" t="s">
        <v>990</v>
      </c>
      <c r="G352" s="73"/>
      <c r="H352" s="76" t="s">
        <v>991</v>
      </c>
      <c r="I352" s="96" t="s">
        <v>529</v>
      </c>
      <c r="J352" s="96"/>
      <c r="K352" s="97">
        <v>0.115</v>
      </c>
      <c r="L352" s="97">
        <v>0.115</v>
      </c>
      <c r="M352" s="97">
        <v>0.115</v>
      </c>
      <c r="N352" s="97">
        <v>0.115</v>
      </c>
      <c r="O352" s="97">
        <v>0.115</v>
      </c>
      <c r="P352" s="97">
        <v>0.115</v>
      </c>
      <c r="Q352" s="76"/>
      <c r="R352" s="76" t="s">
        <v>539</v>
      </c>
      <c r="S352" s="76" t="s">
        <v>539</v>
      </c>
      <c r="T352" s="76"/>
      <c r="U352" s="260">
        <f t="shared" si="74"/>
        <v>0.115</v>
      </c>
      <c r="V352" s="260">
        <f t="shared" si="74"/>
        <v>0.115</v>
      </c>
      <c r="W352" s="260">
        <f t="shared" si="74"/>
        <v>0.115</v>
      </c>
      <c r="X352" s="260">
        <f t="shared" si="74"/>
        <v>0.115</v>
      </c>
      <c r="Y352" s="260">
        <f t="shared" si="74"/>
        <v>0.115</v>
      </c>
      <c r="Z352" s="260">
        <f t="shared" si="74"/>
        <v>0.115</v>
      </c>
      <c r="AA352" s="260">
        <f t="shared" si="74"/>
        <v>0.115</v>
      </c>
      <c r="AB352" s="260">
        <f t="shared" si="74"/>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992</v>
      </c>
      <c r="G353" s="73"/>
      <c r="H353" s="76" t="s">
        <v>583</v>
      </c>
      <c r="I353" s="96" t="s">
        <v>529</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993</v>
      </c>
      <c r="G354" s="73"/>
      <c r="H354" s="76" t="s">
        <v>583</v>
      </c>
      <c r="I354" s="96" t="s">
        <v>529</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73"/>
        <v>3</v>
      </c>
      <c r="D355" s="73"/>
      <c r="E355" s="70"/>
      <c r="F355" s="70" t="s">
        <v>994</v>
      </c>
      <c r="G355" s="73"/>
      <c r="H355" s="76" t="s">
        <v>995</v>
      </c>
      <c r="I355" s="96" t="s">
        <v>529</v>
      </c>
      <c r="J355" s="96"/>
      <c r="K355" s="97">
        <v>1.0900000000000001</v>
      </c>
      <c r="L355" s="97">
        <v>1.0900000000000001</v>
      </c>
      <c r="M355" s="97">
        <v>1.0900000000000001</v>
      </c>
      <c r="N355" s="97">
        <v>1.0900000000000001</v>
      </c>
      <c r="O355" s="97">
        <v>1.0900000000000001</v>
      </c>
      <c r="P355" s="97">
        <v>1.0900000000000001</v>
      </c>
      <c r="Q355" s="76"/>
      <c r="R355" s="76" t="s">
        <v>539</v>
      </c>
      <c r="S355" s="76" t="s">
        <v>539</v>
      </c>
      <c r="T355" s="76"/>
      <c r="U355" s="260">
        <f t="shared" ref="U355:AB357" si="75">INDEX($K355:$Q355,1,U$43)</f>
        <v>1.0900000000000001</v>
      </c>
      <c r="V355" s="260">
        <f t="shared" si="75"/>
        <v>1.0900000000000001</v>
      </c>
      <c r="W355" s="260">
        <f t="shared" si="75"/>
        <v>1.0900000000000001</v>
      </c>
      <c r="X355" s="260">
        <f t="shared" si="75"/>
        <v>1.0900000000000001</v>
      </c>
      <c r="Y355" s="260">
        <f t="shared" si="75"/>
        <v>1.0900000000000001</v>
      </c>
      <c r="Z355" s="260">
        <f t="shared" si="75"/>
        <v>1.0900000000000001</v>
      </c>
      <c r="AA355" s="260">
        <f t="shared" si="75"/>
        <v>1.0900000000000001</v>
      </c>
      <c r="AB355" s="260">
        <f t="shared" si="75"/>
        <v>1.0900000000000001</v>
      </c>
      <c r="AC355" s="76"/>
      <c r="AD355" s="76"/>
      <c r="AE355" s="76"/>
      <c r="AF355" s="97">
        <v>1</v>
      </c>
      <c r="AG355" s="97">
        <v>1</v>
      </c>
      <c r="AH355" s="73"/>
      <c r="AI355" s="57"/>
      <c r="AJ355" s="45"/>
      <c r="AK355" s="45"/>
      <c r="AL355" s="45"/>
    </row>
    <row r="356" spans="1:38" outlineLevel="2" x14ac:dyDescent="0.35">
      <c r="A356" s="45"/>
      <c r="B356" s="54"/>
      <c r="C356" s="47">
        <f t="shared" si="73"/>
        <v>3</v>
      </c>
      <c r="D356" s="73"/>
      <c r="E356" s="70"/>
      <c r="F356" s="70" t="s">
        <v>996</v>
      </c>
      <c r="G356" s="73"/>
      <c r="H356" s="76" t="s">
        <v>583</v>
      </c>
      <c r="I356" s="96" t="s">
        <v>529</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73"/>
        <v>3</v>
      </c>
      <c r="D357" s="73"/>
      <c r="E357" s="70"/>
      <c r="F357" s="70" t="s">
        <v>1000</v>
      </c>
      <c r="G357" s="73"/>
      <c r="H357" s="76" t="s">
        <v>1004</v>
      </c>
      <c r="I357" s="96" t="s">
        <v>3039</v>
      </c>
      <c r="J357" s="96"/>
      <c r="K357" s="97">
        <v>39.6</v>
      </c>
      <c r="L357" s="97">
        <v>39.6</v>
      </c>
      <c r="M357" s="97">
        <v>39.6</v>
      </c>
      <c r="N357" s="97">
        <v>39.6</v>
      </c>
      <c r="O357" s="97">
        <v>39.6</v>
      </c>
      <c r="P357" s="97">
        <v>39.6</v>
      </c>
      <c r="Q357" s="76"/>
      <c r="R357" s="76" t="s">
        <v>2275</v>
      </c>
      <c r="S357" s="76" t="s">
        <v>2275</v>
      </c>
      <c r="T357" s="76"/>
      <c r="U357" s="260">
        <f t="shared" si="75"/>
        <v>39.6</v>
      </c>
      <c r="V357" s="260">
        <f t="shared" si="75"/>
        <v>39.6</v>
      </c>
      <c r="W357" s="260">
        <f t="shared" si="75"/>
        <v>39.6</v>
      </c>
      <c r="X357" s="260">
        <f t="shared" si="75"/>
        <v>39.6</v>
      </c>
      <c r="Y357" s="260">
        <f t="shared" si="75"/>
        <v>39.6</v>
      </c>
      <c r="Z357" s="260">
        <f t="shared" si="75"/>
        <v>39.6</v>
      </c>
      <c r="AA357" s="260">
        <f t="shared" si="75"/>
        <v>39.6</v>
      </c>
      <c r="AB357" s="260">
        <f t="shared" si="75"/>
        <v>39.6</v>
      </c>
      <c r="AC357" s="76"/>
      <c r="AD357" s="76"/>
      <c r="AE357" s="76"/>
      <c r="AF357" s="97">
        <v>1</v>
      </c>
      <c r="AG357" s="97">
        <v>1</v>
      </c>
      <c r="AH357" s="73"/>
      <c r="AI357" s="57"/>
      <c r="AJ357" s="45"/>
      <c r="AK357" s="45"/>
      <c r="AL357" s="45"/>
    </row>
    <row r="358" spans="1:38" outlineLevel="2" x14ac:dyDescent="0.35">
      <c r="A358" s="45"/>
      <c r="B358" s="54"/>
      <c r="C358" s="47">
        <f t="shared" si="73"/>
        <v>3</v>
      </c>
      <c r="D358" s="73"/>
      <c r="E358" s="70"/>
      <c r="F358" s="70" t="s">
        <v>1002</v>
      </c>
      <c r="G358" s="73"/>
      <c r="H358" s="76" t="s">
        <v>2869</v>
      </c>
      <c r="I358" s="96" t="s">
        <v>3039</v>
      </c>
      <c r="J358" s="96"/>
      <c r="K358" s="97">
        <v>23.8</v>
      </c>
      <c r="L358" s="97">
        <v>23.8</v>
      </c>
      <c r="M358" s="97">
        <v>23.8</v>
      </c>
      <c r="N358" s="97">
        <v>23.8</v>
      </c>
      <c r="O358" s="97">
        <v>23.8</v>
      </c>
      <c r="P358" s="97">
        <v>23.8</v>
      </c>
      <c r="Q358" s="76"/>
      <c r="R358" s="76" t="s">
        <v>2275</v>
      </c>
      <c r="S358" s="76" t="s">
        <v>2275</v>
      </c>
      <c r="T358" s="76"/>
      <c r="U358" s="260">
        <f t="shared" ref="U358:AB368" si="76">INDEX($K358:$Q358,1,U$43)</f>
        <v>23.8</v>
      </c>
      <c r="V358" s="260">
        <f t="shared" si="76"/>
        <v>23.8</v>
      </c>
      <c r="W358" s="260">
        <f t="shared" si="76"/>
        <v>23.8</v>
      </c>
      <c r="X358" s="260">
        <f t="shared" si="76"/>
        <v>23.8</v>
      </c>
      <c r="Y358" s="260">
        <f t="shared" si="76"/>
        <v>23.8</v>
      </c>
      <c r="Z358" s="260">
        <f t="shared" si="76"/>
        <v>23.8</v>
      </c>
      <c r="AA358" s="260">
        <f t="shared" si="76"/>
        <v>23.8</v>
      </c>
      <c r="AB358" s="260">
        <f t="shared" si="76"/>
        <v>23.8</v>
      </c>
      <c r="AC358" s="76"/>
      <c r="AD358" s="76"/>
      <c r="AE358" s="76"/>
      <c r="AF358" s="97">
        <v>1</v>
      </c>
      <c r="AG358" s="97">
        <v>1</v>
      </c>
      <c r="AH358" s="73"/>
      <c r="AI358" s="57"/>
      <c r="AJ358" s="45"/>
      <c r="AK358" s="45"/>
      <c r="AL358" s="45"/>
    </row>
    <row r="359" spans="1:38" outlineLevel="2" x14ac:dyDescent="0.35">
      <c r="A359" s="45"/>
      <c r="B359" s="54"/>
      <c r="C359" s="47">
        <f t="shared" si="73"/>
        <v>3</v>
      </c>
      <c r="D359" s="73"/>
      <c r="E359" s="70"/>
      <c r="F359" s="70" t="s">
        <v>1003</v>
      </c>
      <c r="G359" s="73"/>
      <c r="H359" s="76" t="s">
        <v>2870</v>
      </c>
      <c r="I359" s="96" t="s">
        <v>3039</v>
      </c>
      <c r="J359" s="96"/>
      <c r="K359" s="97">
        <v>23.8</v>
      </c>
      <c r="L359" s="97">
        <v>23.8</v>
      </c>
      <c r="M359" s="97">
        <v>23.8</v>
      </c>
      <c r="N359" s="97">
        <v>23.8</v>
      </c>
      <c r="O359" s="97">
        <v>23.8</v>
      </c>
      <c r="P359" s="97">
        <v>23.8</v>
      </c>
      <c r="Q359" s="76"/>
      <c r="R359" s="76" t="s">
        <v>2275</v>
      </c>
      <c r="S359" s="76" t="s">
        <v>2275</v>
      </c>
      <c r="T359" s="76"/>
      <c r="U359" s="260">
        <f t="shared" si="76"/>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outlineLevel="2" x14ac:dyDescent="0.35">
      <c r="A360" s="45"/>
      <c r="B360" s="54"/>
      <c r="C360" s="47">
        <f t="shared" si="73"/>
        <v>3</v>
      </c>
      <c r="D360" s="73"/>
      <c r="E360" s="70"/>
      <c r="F360" s="70" t="s">
        <v>2863</v>
      </c>
      <c r="G360" s="73"/>
      <c r="H360" s="76" t="s">
        <v>2871</v>
      </c>
      <c r="I360" s="96" t="s">
        <v>3039</v>
      </c>
      <c r="J360" s="96"/>
      <c r="K360" s="97">
        <v>23.8</v>
      </c>
      <c r="L360" s="97">
        <v>23.8</v>
      </c>
      <c r="M360" s="97"/>
      <c r="N360" s="97"/>
      <c r="O360" s="97"/>
      <c r="P360" s="97"/>
      <c r="Q360" s="76"/>
      <c r="R360" s="76" t="s">
        <v>2275</v>
      </c>
      <c r="S360" s="76" t="s">
        <v>2275</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outlineLevel="2" x14ac:dyDescent="0.35">
      <c r="A361" s="45"/>
      <c r="B361" s="54"/>
      <c r="C361" s="47">
        <f t="shared" si="73"/>
        <v>3</v>
      </c>
      <c r="D361" s="73"/>
      <c r="E361" s="70"/>
      <c r="F361" s="70" t="s">
        <v>2864</v>
      </c>
      <c r="G361" s="73"/>
      <c r="H361" s="76" t="s">
        <v>2879</v>
      </c>
      <c r="I361" s="96" t="s">
        <v>3039</v>
      </c>
      <c r="J361" s="96"/>
      <c r="K361" s="76"/>
      <c r="L361" s="76"/>
      <c r="M361" s="76"/>
      <c r="N361" s="76"/>
      <c r="O361" s="76"/>
      <c r="P361" s="76"/>
      <c r="Q361" s="76"/>
      <c r="R361" s="76"/>
      <c r="S361" s="76"/>
      <c r="T361" s="76"/>
      <c r="U361" s="260">
        <f t="shared" si="76"/>
        <v>0</v>
      </c>
      <c r="V361" s="260">
        <f t="shared" si="76"/>
        <v>0</v>
      </c>
      <c r="W361" s="260">
        <f t="shared" si="76"/>
        <v>0</v>
      </c>
      <c r="X361" s="260">
        <f t="shared" si="76"/>
        <v>0</v>
      </c>
      <c r="Y361" s="260">
        <f t="shared" si="76"/>
        <v>0</v>
      </c>
      <c r="Z361" s="260">
        <f t="shared" si="76"/>
        <v>0</v>
      </c>
      <c r="AA361" s="260">
        <f t="shared" si="76"/>
        <v>0</v>
      </c>
      <c r="AB361" s="260">
        <f t="shared" si="76"/>
        <v>0</v>
      </c>
      <c r="AC361" s="76"/>
      <c r="AD361" s="76"/>
      <c r="AE361" s="76"/>
      <c r="AF361" s="76">
        <v>1</v>
      </c>
      <c r="AG361" s="76">
        <v>1</v>
      </c>
      <c r="AH361" s="73"/>
      <c r="AI361" s="57"/>
      <c r="AJ361" s="45"/>
      <c r="AK361" s="45"/>
      <c r="AL361" s="45"/>
    </row>
    <row r="362" spans="1:38" outlineLevel="2" x14ac:dyDescent="0.35">
      <c r="A362" s="45"/>
      <c r="B362" s="54"/>
      <c r="C362" s="47">
        <f t="shared" si="73"/>
        <v>3</v>
      </c>
      <c r="D362" s="73"/>
      <c r="E362" s="70"/>
      <c r="F362" s="70" t="s">
        <v>2865</v>
      </c>
      <c r="G362" s="73"/>
      <c r="H362" s="76" t="s">
        <v>2880</v>
      </c>
      <c r="I362" s="96" t="s">
        <v>3039</v>
      </c>
      <c r="J362" s="96"/>
      <c r="K362" s="76"/>
      <c r="L362" s="76"/>
      <c r="M362" s="76"/>
      <c r="N362" s="76"/>
      <c r="O362" s="76"/>
      <c r="P362" s="76"/>
      <c r="Q362" s="76"/>
      <c r="R362" s="76"/>
      <c r="S362" s="76"/>
      <c r="T362" s="76"/>
      <c r="U362" s="260">
        <f t="shared" si="76"/>
        <v>0</v>
      </c>
      <c r="V362" s="260">
        <f t="shared" si="76"/>
        <v>0</v>
      </c>
      <c r="W362" s="260">
        <f t="shared" si="76"/>
        <v>0</v>
      </c>
      <c r="X362" s="260">
        <f t="shared" si="76"/>
        <v>0</v>
      </c>
      <c r="Y362" s="260">
        <f t="shared" si="76"/>
        <v>0</v>
      </c>
      <c r="Z362" s="260">
        <f t="shared" si="76"/>
        <v>0</v>
      </c>
      <c r="AA362" s="260">
        <f t="shared" si="76"/>
        <v>0</v>
      </c>
      <c r="AB362" s="260">
        <f t="shared" si="76"/>
        <v>0</v>
      </c>
      <c r="AC362" s="76"/>
      <c r="AD362" s="76"/>
      <c r="AE362" s="76"/>
      <c r="AF362" s="76">
        <v>1</v>
      </c>
      <c r="AG362" s="76">
        <v>1</v>
      </c>
      <c r="AH362" s="73"/>
      <c r="AI362" s="57"/>
      <c r="AJ362" s="45"/>
      <c r="AK362" s="45"/>
      <c r="AL362" s="45"/>
    </row>
    <row r="363" spans="1:38" outlineLevel="2" x14ac:dyDescent="0.35">
      <c r="A363" s="45"/>
      <c r="B363" s="54"/>
      <c r="C363" s="47">
        <f t="shared" si="73"/>
        <v>3</v>
      </c>
      <c r="D363" s="73"/>
      <c r="E363" s="70"/>
      <c r="F363" s="70" t="s">
        <v>2866</v>
      </c>
      <c r="G363" s="73"/>
      <c r="H363" s="76" t="s">
        <v>1001</v>
      </c>
      <c r="I363" s="96" t="s">
        <v>529</v>
      </c>
      <c r="J363" s="96"/>
      <c r="K363" s="97">
        <v>1</v>
      </c>
      <c r="L363" s="97">
        <v>1</v>
      </c>
      <c r="M363" s="97">
        <v>1</v>
      </c>
      <c r="N363" s="97">
        <v>1</v>
      </c>
      <c r="O363" s="97">
        <v>1</v>
      </c>
      <c r="P363" s="97">
        <v>1</v>
      </c>
      <c r="Q363" s="76"/>
      <c r="R363" s="76" t="s">
        <v>3033</v>
      </c>
      <c r="S363" s="76" t="s">
        <v>3034</v>
      </c>
      <c r="T363" s="76"/>
      <c r="U363" s="260">
        <f t="shared" si="76"/>
        <v>1</v>
      </c>
      <c r="V363" s="260">
        <f t="shared" si="76"/>
        <v>1</v>
      </c>
      <c r="W363" s="260">
        <f t="shared" si="76"/>
        <v>1</v>
      </c>
      <c r="X363" s="260">
        <f t="shared" si="76"/>
        <v>1</v>
      </c>
      <c r="Y363" s="260">
        <f t="shared" si="76"/>
        <v>1</v>
      </c>
      <c r="Z363" s="260">
        <f t="shared" si="76"/>
        <v>1</v>
      </c>
      <c r="AA363" s="260">
        <f t="shared" si="76"/>
        <v>1</v>
      </c>
      <c r="AB363" s="260">
        <f t="shared" si="76"/>
        <v>1</v>
      </c>
      <c r="AC363" s="76"/>
      <c r="AD363" s="76"/>
      <c r="AE363" s="76"/>
      <c r="AF363" s="97">
        <v>1</v>
      </c>
      <c r="AG363" s="97">
        <v>1</v>
      </c>
      <c r="AH363" s="73"/>
      <c r="AI363" s="57"/>
      <c r="AJ363" s="45"/>
      <c r="AK363" s="45"/>
      <c r="AL363" s="45"/>
    </row>
    <row r="364" spans="1:38" outlineLevel="2" x14ac:dyDescent="0.35">
      <c r="A364" s="45"/>
      <c r="B364" s="54"/>
      <c r="C364" s="47">
        <f t="shared" si="73"/>
        <v>3</v>
      </c>
      <c r="D364" s="73"/>
      <c r="E364" s="70"/>
      <c r="F364" s="70" t="s">
        <v>2867</v>
      </c>
      <c r="G364" s="73"/>
      <c r="H364" s="76" t="s">
        <v>997</v>
      </c>
      <c r="I364" s="96" t="s">
        <v>529</v>
      </c>
      <c r="J364" s="96"/>
      <c r="K364" s="97">
        <v>0.21</v>
      </c>
      <c r="L364" s="97">
        <v>0.21</v>
      </c>
      <c r="M364" s="97">
        <v>0.21</v>
      </c>
      <c r="N364" s="97">
        <v>0.21</v>
      </c>
      <c r="O364" s="97">
        <v>0.21</v>
      </c>
      <c r="P364" s="97">
        <v>0.21</v>
      </c>
      <c r="Q364" s="76"/>
      <c r="R364" s="76" t="s">
        <v>998</v>
      </c>
      <c r="S364" s="76" t="s">
        <v>999</v>
      </c>
      <c r="T364" s="76"/>
      <c r="U364" s="260">
        <f t="shared" si="76"/>
        <v>0.21</v>
      </c>
      <c r="V364" s="260">
        <f t="shared" si="76"/>
        <v>0.21</v>
      </c>
      <c r="W364" s="260">
        <f t="shared" si="76"/>
        <v>0.21</v>
      </c>
      <c r="X364" s="260">
        <f t="shared" si="76"/>
        <v>0.21</v>
      </c>
      <c r="Y364" s="260">
        <f t="shared" si="76"/>
        <v>0.21</v>
      </c>
      <c r="Z364" s="260">
        <f t="shared" si="76"/>
        <v>0.21</v>
      </c>
      <c r="AA364" s="260">
        <f t="shared" si="76"/>
        <v>0.21</v>
      </c>
      <c r="AB364" s="260">
        <f t="shared" si="76"/>
        <v>0.21</v>
      </c>
      <c r="AC364" s="76"/>
      <c r="AD364" s="76"/>
      <c r="AE364" s="76"/>
      <c r="AF364" s="97">
        <v>1</v>
      </c>
      <c r="AG364" s="97">
        <v>1</v>
      </c>
      <c r="AH364" s="73"/>
      <c r="AI364" s="57"/>
      <c r="AJ364" s="45"/>
      <c r="AK364" s="45"/>
      <c r="AL364" s="45"/>
    </row>
    <row r="365" spans="1:38" outlineLevel="2" x14ac:dyDescent="0.35">
      <c r="A365" s="45"/>
      <c r="B365" s="54"/>
      <c r="C365" s="47">
        <f t="shared" si="73"/>
        <v>3</v>
      </c>
      <c r="D365" s="73"/>
      <c r="E365" s="70"/>
      <c r="F365" s="70" t="s">
        <v>2868</v>
      </c>
      <c r="G365" s="73"/>
      <c r="H365" s="76" t="s">
        <v>2873</v>
      </c>
      <c r="I365" s="96" t="s">
        <v>529</v>
      </c>
      <c r="J365" s="96"/>
      <c r="K365" s="97">
        <v>0.157</v>
      </c>
      <c r="L365" s="97">
        <v>0.157</v>
      </c>
      <c r="M365" s="97">
        <v>0.157</v>
      </c>
      <c r="N365" s="97">
        <v>0.157</v>
      </c>
      <c r="O365" s="97">
        <v>0.157</v>
      </c>
      <c r="P365" s="97">
        <v>0.157</v>
      </c>
      <c r="Q365" s="76"/>
      <c r="R365" s="76" t="s">
        <v>2874</v>
      </c>
      <c r="S365" s="76"/>
      <c r="T365" s="76"/>
      <c r="U365" s="260">
        <f t="shared" si="76"/>
        <v>0.157</v>
      </c>
      <c r="V365" s="260">
        <f t="shared" si="76"/>
        <v>0.157</v>
      </c>
      <c r="W365" s="260">
        <f t="shared" si="76"/>
        <v>0.157</v>
      </c>
      <c r="X365" s="260">
        <f t="shared" si="76"/>
        <v>0.157</v>
      </c>
      <c r="Y365" s="260">
        <f t="shared" si="76"/>
        <v>0.157</v>
      </c>
      <c r="Z365" s="260">
        <f t="shared" si="76"/>
        <v>0.157</v>
      </c>
      <c r="AA365" s="260">
        <f t="shared" si="76"/>
        <v>0.157</v>
      </c>
      <c r="AB365" s="260">
        <f t="shared" si="76"/>
        <v>0.157</v>
      </c>
      <c r="AC365" s="76"/>
      <c r="AD365" s="76"/>
      <c r="AE365" s="76"/>
      <c r="AF365" s="97">
        <v>1</v>
      </c>
      <c r="AG365" s="97">
        <v>1</v>
      </c>
      <c r="AH365" s="73"/>
      <c r="AI365" s="57"/>
      <c r="AJ365" s="45"/>
      <c r="AK365" s="45"/>
      <c r="AL365" s="45"/>
    </row>
    <row r="366" spans="1:38" outlineLevel="2" x14ac:dyDescent="0.35">
      <c r="A366" s="45"/>
      <c r="B366" s="54"/>
      <c r="C366" s="47">
        <f t="shared" si="73"/>
        <v>3</v>
      </c>
      <c r="D366" s="73"/>
      <c r="E366" s="70"/>
      <c r="F366" s="70" t="s">
        <v>2878</v>
      </c>
      <c r="G366" s="73"/>
      <c r="H366" s="76" t="s">
        <v>2872</v>
      </c>
      <c r="I366" s="96" t="s">
        <v>529</v>
      </c>
      <c r="J366" s="96"/>
      <c r="K366" s="97">
        <v>0.85</v>
      </c>
      <c r="L366" s="97">
        <v>0.85</v>
      </c>
      <c r="M366" s="97"/>
      <c r="N366" s="97"/>
      <c r="O366" s="97"/>
      <c r="P366" s="97"/>
      <c r="Q366" s="76"/>
      <c r="R366" s="76" t="s">
        <v>2877</v>
      </c>
      <c r="S366" s="76"/>
      <c r="T366" s="76"/>
      <c r="U366" s="260">
        <f t="shared" si="76"/>
        <v>0.85</v>
      </c>
      <c r="V366" s="260">
        <f t="shared" si="76"/>
        <v>0.85</v>
      </c>
      <c r="W366" s="260">
        <f t="shared" si="76"/>
        <v>0.85</v>
      </c>
      <c r="X366" s="260">
        <f t="shared" si="76"/>
        <v>0.85</v>
      </c>
      <c r="Y366" s="260">
        <f t="shared" si="76"/>
        <v>0.85</v>
      </c>
      <c r="Z366" s="260">
        <f t="shared" si="76"/>
        <v>0.85</v>
      </c>
      <c r="AA366" s="260">
        <f t="shared" si="76"/>
        <v>0.85</v>
      </c>
      <c r="AB366" s="260">
        <f t="shared" si="76"/>
        <v>0.85</v>
      </c>
      <c r="AC366" s="76"/>
      <c r="AD366" s="76"/>
      <c r="AE366" s="76"/>
      <c r="AF366" s="97">
        <v>1</v>
      </c>
      <c r="AG366" s="97">
        <v>1</v>
      </c>
      <c r="AH366" s="73"/>
      <c r="AI366" s="57"/>
      <c r="AJ366" s="45"/>
      <c r="AK366" s="45"/>
      <c r="AL366" s="45"/>
    </row>
    <row r="367" spans="1:38" outlineLevel="2" x14ac:dyDescent="0.35">
      <c r="A367" s="45"/>
      <c r="B367" s="54"/>
      <c r="C367" s="47">
        <f t="shared" si="73"/>
        <v>3</v>
      </c>
      <c r="D367" s="73"/>
      <c r="E367" s="70"/>
      <c r="F367" s="70" t="s">
        <v>2906</v>
      </c>
      <c r="G367" s="73"/>
      <c r="H367" s="76" t="s">
        <v>2879</v>
      </c>
      <c r="I367" s="96" t="s">
        <v>529</v>
      </c>
      <c r="J367" s="96"/>
      <c r="K367" s="76"/>
      <c r="L367" s="76"/>
      <c r="M367" s="76"/>
      <c r="N367" s="76"/>
      <c r="O367" s="76"/>
      <c r="P367" s="76"/>
      <c r="Q367" s="76"/>
      <c r="R367" s="76"/>
      <c r="S367" s="76"/>
      <c r="T367" s="76"/>
      <c r="U367" s="260">
        <f t="shared" si="76"/>
        <v>0</v>
      </c>
      <c r="V367" s="260">
        <f t="shared" si="76"/>
        <v>0</v>
      </c>
      <c r="W367" s="260">
        <f t="shared" si="76"/>
        <v>0</v>
      </c>
      <c r="X367" s="260">
        <f t="shared" si="76"/>
        <v>0</v>
      </c>
      <c r="Y367" s="260">
        <f t="shared" si="76"/>
        <v>0</v>
      </c>
      <c r="Z367" s="260">
        <f t="shared" si="76"/>
        <v>0</v>
      </c>
      <c r="AA367" s="260">
        <f t="shared" si="76"/>
        <v>0</v>
      </c>
      <c r="AB367" s="260">
        <f t="shared" si="76"/>
        <v>0</v>
      </c>
      <c r="AC367" s="76"/>
      <c r="AD367" s="76"/>
      <c r="AE367" s="76"/>
      <c r="AF367" s="76">
        <v>1</v>
      </c>
      <c r="AG367" s="76">
        <v>1</v>
      </c>
      <c r="AH367" s="73"/>
      <c r="AI367" s="57"/>
      <c r="AJ367" s="45"/>
      <c r="AK367" s="45"/>
      <c r="AL367" s="45"/>
    </row>
    <row r="368" spans="1:38" outlineLevel="2" x14ac:dyDescent="0.35">
      <c r="A368" s="45"/>
      <c r="B368" s="54"/>
      <c r="C368" s="47">
        <f t="shared" si="73"/>
        <v>3</v>
      </c>
      <c r="D368" s="73"/>
      <c r="E368" s="70"/>
      <c r="F368" s="70" t="s">
        <v>2907</v>
      </c>
      <c r="G368" s="73"/>
      <c r="H368" s="76" t="s">
        <v>2880</v>
      </c>
      <c r="I368" s="96" t="s">
        <v>529</v>
      </c>
      <c r="J368" s="96"/>
      <c r="K368" s="76"/>
      <c r="L368" s="76"/>
      <c r="M368" s="76"/>
      <c r="N368" s="76"/>
      <c r="O368" s="76"/>
      <c r="P368" s="76"/>
      <c r="Q368" s="76"/>
      <c r="R368" s="76"/>
      <c r="S368" s="76"/>
      <c r="T368" s="76"/>
      <c r="U368" s="260">
        <f t="shared" si="76"/>
        <v>0</v>
      </c>
      <c r="V368" s="260">
        <f t="shared" si="76"/>
        <v>0</v>
      </c>
      <c r="W368" s="260">
        <f t="shared" si="76"/>
        <v>0</v>
      </c>
      <c r="X368" s="260">
        <f t="shared" si="76"/>
        <v>0</v>
      </c>
      <c r="Y368" s="260">
        <f t="shared" si="76"/>
        <v>0</v>
      </c>
      <c r="Z368" s="260">
        <f t="shared" si="76"/>
        <v>0</v>
      </c>
      <c r="AA368" s="260">
        <f t="shared" si="76"/>
        <v>0</v>
      </c>
      <c r="AB368" s="260">
        <f t="shared" si="76"/>
        <v>0</v>
      </c>
      <c r="AC368" s="76"/>
      <c r="AD368" s="76"/>
      <c r="AE368" s="76"/>
      <c r="AF368" s="76">
        <v>1</v>
      </c>
      <c r="AG368" s="76">
        <v>1</v>
      </c>
      <c r="AH368" s="73"/>
      <c r="AI368" s="57"/>
      <c r="AJ368" s="45"/>
      <c r="AK368" s="45"/>
      <c r="AL368" s="45"/>
    </row>
    <row r="369" spans="1:38" outlineLevel="2" x14ac:dyDescent="0.35">
      <c r="A369" s="45"/>
      <c r="B369" s="54"/>
      <c r="C369" s="47">
        <f t="shared" si="73"/>
        <v>3</v>
      </c>
      <c r="D369" s="73"/>
      <c r="E369" s="70"/>
      <c r="F369" s="70" t="s">
        <v>2908</v>
      </c>
      <c r="G369" s="73"/>
      <c r="H369" s="76" t="s">
        <v>2916</v>
      </c>
      <c r="I369" s="96" t="s">
        <v>529</v>
      </c>
      <c r="J369" s="96"/>
      <c r="K369" s="97">
        <v>0.22600000000000001</v>
      </c>
      <c r="L369" s="97">
        <v>0.22600000000000001</v>
      </c>
      <c r="M369" s="97">
        <v>0.22600000000000001</v>
      </c>
      <c r="N369" s="97">
        <v>0.22600000000000001</v>
      </c>
      <c r="O369" s="97">
        <v>0.22600000000000001</v>
      </c>
      <c r="P369" s="97">
        <v>0.22600000000000001</v>
      </c>
      <c r="Q369" s="76"/>
      <c r="R369" s="76" t="s">
        <v>2892</v>
      </c>
      <c r="S369" s="76" t="s">
        <v>2892</v>
      </c>
      <c r="T369" s="76"/>
      <c r="U369" s="260">
        <f t="shared" ref="U369:AB374" si="77">INDEX($K369:$Q369,1,U$43)</f>
        <v>0.22600000000000001</v>
      </c>
      <c r="V369" s="260">
        <f t="shared" si="77"/>
        <v>0.22600000000000001</v>
      </c>
      <c r="W369" s="260">
        <f t="shared" si="77"/>
        <v>0.22600000000000001</v>
      </c>
      <c r="X369" s="260">
        <f t="shared" si="77"/>
        <v>0.22600000000000001</v>
      </c>
      <c r="Y369" s="260">
        <f t="shared" si="77"/>
        <v>0.22600000000000001</v>
      </c>
      <c r="Z369" s="260">
        <f t="shared" si="77"/>
        <v>0.22600000000000001</v>
      </c>
      <c r="AA369" s="260">
        <f t="shared" si="77"/>
        <v>0.22600000000000001</v>
      </c>
      <c r="AB369" s="260">
        <f t="shared" si="77"/>
        <v>0.22600000000000001</v>
      </c>
      <c r="AC369" s="76"/>
      <c r="AD369" s="76"/>
      <c r="AE369" s="76"/>
      <c r="AF369" s="97">
        <v>1</v>
      </c>
      <c r="AG369" s="97">
        <v>1</v>
      </c>
      <c r="AH369" s="73"/>
      <c r="AI369" s="57"/>
      <c r="AJ369" s="45"/>
      <c r="AK369" s="45"/>
      <c r="AL369" s="45"/>
    </row>
    <row r="370" spans="1:38" outlineLevel="2" x14ac:dyDescent="0.35">
      <c r="A370" s="45"/>
      <c r="B370" s="54"/>
      <c r="C370" s="47">
        <f t="shared" si="73"/>
        <v>3</v>
      </c>
      <c r="D370" s="73"/>
      <c r="E370" s="70"/>
      <c r="F370" s="70" t="s">
        <v>2909</v>
      </c>
      <c r="G370" s="73"/>
      <c r="H370" s="76" t="s">
        <v>2914</v>
      </c>
      <c r="I370" s="96" t="s">
        <v>529</v>
      </c>
      <c r="J370" s="96"/>
      <c r="K370" s="97">
        <v>0.05</v>
      </c>
      <c r="L370" s="97">
        <v>0.05</v>
      </c>
      <c r="M370" s="97">
        <v>0.05</v>
      </c>
      <c r="N370" s="97">
        <v>0.05</v>
      </c>
      <c r="O370" s="97">
        <v>0.05</v>
      </c>
      <c r="P370" s="97">
        <v>0.05</v>
      </c>
      <c r="Q370" s="76"/>
      <c r="R370" s="76" t="s">
        <v>2892</v>
      </c>
      <c r="S370" s="76" t="s">
        <v>2892</v>
      </c>
      <c r="T370" s="76"/>
      <c r="U370" s="260">
        <f t="shared" si="77"/>
        <v>0.05</v>
      </c>
      <c r="V370" s="260">
        <f t="shared" si="77"/>
        <v>0.05</v>
      </c>
      <c r="W370" s="260">
        <f t="shared" si="77"/>
        <v>0.05</v>
      </c>
      <c r="X370" s="260">
        <f t="shared" si="77"/>
        <v>0.05</v>
      </c>
      <c r="Y370" s="260">
        <f t="shared" si="77"/>
        <v>0.05</v>
      </c>
      <c r="Z370" s="260">
        <f t="shared" si="77"/>
        <v>0.05</v>
      </c>
      <c r="AA370" s="260">
        <f t="shared" si="77"/>
        <v>0.05</v>
      </c>
      <c r="AB370" s="260">
        <f t="shared" si="77"/>
        <v>0.05</v>
      </c>
      <c r="AC370" s="76"/>
      <c r="AD370" s="76"/>
      <c r="AE370" s="76"/>
      <c r="AF370" s="97">
        <v>1</v>
      </c>
      <c r="AG370" s="97">
        <v>1</v>
      </c>
      <c r="AH370" s="73"/>
      <c r="AI370" s="57"/>
      <c r="AJ370" s="45"/>
      <c r="AK370" s="45"/>
      <c r="AL370" s="45"/>
    </row>
    <row r="371" spans="1:38" outlineLevel="2" x14ac:dyDescent="0.35">
      <c r="A371" s="45"/>
      <c r="B371" s="54"/>
      <c r="C371" s="47">
        <f t="shared" si="73"/>
        <v>3</v>
      </c>
      <c r="D371" s="73"/>
      <c r="E371" s="70"/>
      <c r="F371" s="70" t="s">
        <v>2910</v>
      </c>
      <c r="G371" s="73"/>
      <c r="H371" s="76" t="s">
        <v>2915</v>
      </c>
      <c r="I371" s="96" t="s">
        <v>529</v>
      </c>
      <c r="J371" s="96"/>
      <c r="K371" s="97">
        <v>0.24859999999999999</v>
      </c>
      <c r="L371" s="97">
        <v>0.24859999999999999</v>
      </c>
      <c r="M371" s="97">
        <v>0.24859999999999999</v>
      </c>
      <c r="N371" s="97">
        <v>0.24859999999999999</v>
      </c>
      <c r="O371" s="97">
        <v>0.24859999999999999</v>
      </c>
      <c r="P371" s="97">
        <v>0.24859999999999999</v>
      </c>
      <c r="Q371" s="76"/>
      <c r="R371" s="76" t="s">
        <v>2892</v>
      </c>
      <c r="S371" s="76" t="s">
        <v>2892</v>
      </c>
      <c r="T371" s="76"/>
      <c r="U371" s="260">
        <f t="shared" si="77"/>
        <v>0.24859999999999999</v>
      </c>
      <c r="V371" s="260">
        <f t="shared" si="77"/>
        <v>0.24859999999999999</v>
      </c>
      <c r="W371" s="260">
        <f t="shared" si="77"/>
        <v>0.24859999999999999</v>
      </c>
      <c r="X371" s="260">
        <f t="shared" si="77"/>
        <v>0.24859999999999999</v>
      </c>
      <c r="Y371" s="260">
        <f t="shared" si="77"/>
        <v>0.24859999999999999</v>
      </c>
      <c r="Z371" s="260">
        <f t="shared" si="77"/>
        <v>0.24859999999999999</v>
      </c>
      <c r="AA371" s="260">
        <f t="shared" si="77"/>
        <v>0.24859999999999999</v>
      </c>
      <c r="AB371" s="260">
        <f t="shared" si="77"/>
        <v>0.24859999999999999</v>
      </c>
      <c r="AC371" s="76"/>
      <c r="AD371" s="76"/>
      <c r="AE371" s="76"/>
      <c r="AF371" s="97">
        <v>1</v>
      </c>
      <c r="AG371" s="97">
        <v>1</v>
      </c>
      <c r="AH371" s="73"/>
      <c r="AI371" s="57"/>
      <c r="AJ371" s="45"/>
      <c r="AK371" s="45"/>
      <c r="AL371" s="45"/>
    </row>
    <row r="372" spans="1:38" outlineLevel="2" x14ac:dyDescent="0.35">
      <c r="A372" s="45"/>
      <c r="B372" s="54"/>
      <c r="C372" s="47">
        <f t="shared" si="73"/>
        <v>3</v>
      </c>
      <c r="D372" s="73"/>
      <c r="E372" s="70"/>
      <c r="F372" s="70" t="s">
        <v>2911</v>
      </c>
      <c r="G372" s="73"/>
      <c r="H372" s="76" t="s">
        <v>2917</v>
      </c>
      <c r="I372" s="96" t="s">
        <v>529</v>
      </c>
      <c r="J372" s="96"/>
      <c r="K372" s="97">
        <v>0.67600000000000005</v>
      </c>
      <c r="L372" s="97">
        <v>0.67600000000000005</v>
      </c>
      <c r="M372" s="97">
        <v>0.67600000000000005</v>
      </c>
      <c r="N372" s="97">
        <v>0.67600000000000005</v>
      </c>
      <c r="O372" s="97">
        <v>0.67600000000000005</v>
      </c>
      <c r="P372" s="97">
        <v>0.67600000000000005</v>
      </c>
      <c r="Q372" s="76"/>
      <c r="R372" s="76" t="s">
        <v>2892</v>
      </c>
      <c r="S372" s="76" t="s">
        <v>2892</v>
      </c>
      <c r="T372" s="76"/>
      <c r="U372" s="260">
        <f t="shared" si="77"/>
        <v>0.67600000000000005</v>
      </c>
      <c r="V372" s="260">
        <f t="shared" si="77"/>
        <v>0.67600000000000005</v>
      </c>
      <c r="W372" s="260">
        <f t="shared" si="77"/>
        <v>0.67600000000000005</v>
      </c>
      <c r="X372" s="260">
        <f t="shared" si="77"/>
        <v>0.67600000000000005</v>
      </c>
      <c r="Y372" s="260">
        <f t="shared" si="77"/>
        <v>0.67600000000000005</v>
      </c>
      <c r="Z372" s="260">
        <f t="shared" si="77"/>
        <v>0.67600000000000005</v>
      </c>
      <c r="AA372" s="260">
        <f t="shared" si="77"/>
        <v>0.67600000000000005</v>
      </c>
      <c r="AB372" s="260">
        <f t="shared" si="77"/>
        <v>0.67600000000000005</v>
      </c>
      <c r="AC372" s="76"/>
      <c r="AD372" s="76"/>
      <c r="AE372" s="76"/>
      <c r="AF372" s="97">
        <v>1</v>
      </c>
      <c r="AG372" s="97">
        <v>1</v>
      </c>
      <c r="AH372" s="73"/>
      <c r="AI372" s="57"/>
      <c r="AJ372" s="45"/>
      <c r="AK372" s="45"/>
      <c r="AL372" s="45"/>
    </row>
    <row r="373" spans="1:38" outlineLevel="2" x14ac:dyDescent="0.35">
      <c r="A373" s="45"/>
      <c r="B373" s="54"/>
      <c r="C373" s="47">
        <f t="shared" si="73"/>
        <v>3</v>
      </c>
      <c r="D373" s="73"/>
      <c r="E373" s="70"/>
      <c r="F373" s="70" t="s">
        <v>2912</v>
      </c>
      <c r="G373" s="73"/>
      <c r="H373" s="76" t="s">
        <v>2918</v>
      </c>
      <c r="I373" s="96" t="s">
        <v>529</v>
      </c>
      <c r="J373" s="96"/>
      <c r="K373" s="97">
        <v>2.0609999999999999</v>
      </c>
      <c r="L373" s="97">
        <v>2.0609999999999999</v>
      </c>
      <c r="M373" s="97">
        <v>2.0609999999999999</v>
      </c>
      <c r="N373" s="97">
        <v>2.0609999999999999</v>
      </c>
      <c r="O373" s="97">
        <v>2.0609999999999999</v>
      </c>
      <c r="P373" s="97">
        <v>2.0609999999999999</v>
      </c>
      <c r="Q373" s="76"/>
      <c r="R373" s="76" t="s">
        <v>2892</v>
      </c>
      <c r="S373" s="76" t="s">
        <v>2892</v>
      </c>
      <c r="T373" s="76"/>
      <c r="U373" s="260">
        <f t="shared" si="77"/>
        <v>2.0609999999999999</v>
      </c>
      <c r="V373" s="260">
        <f t="shared" si="77"/>
        <v>2.0609999999999999</v>
      </c>
      <c r="W373" s="260">
        <f t="shared" si="77"/>
        <v>2.0609999999999999</v>
      </c>
      <c r="X373" s="260">
        <f t="shared" si="77"/>
        <v>2.0609999999999999</v>
      </c>
      <c r="Y373" s="260">
        <f t="shared" si="77"/>
        <v>2.0609999999999999</v>
      </c>
      <c r="Z373" s="260">
        <f t="shared" si="77"/>
        <v>2.0609999999999999</v>
      </c>
      <c r="AA373" s="260">
        <f t="shared" si="77"/>
        <v>2.0609999999999999</v>
      </c>
      <c r="AB373" s="260">
        <f t="shared" si="77"/>
        <v>2.0609999999999999</v>
      </c>
      <c r="AC373" s="76"/>
      <c r="AD373" s="76"/>
      <c r="AE373" s="76"/>
      <c r="AF373" s="97">
        <v>1</v>
      </c>
      <c r="AG373" s="97">
        <v>1</v>
      </c>
      <c r="AH373" s="73"/>
      <c r="AI373" s="57"/>
      <c r="AJ373" s="45"/>
      <c r="AK373" s="45"/>
      <c r="AL373" s="45"/>
    </row>
    <row r="374" spans="1:38" outlineLevel="2" x14ac:dyDescent="0.35">
      <c r="A374" s="45"/>
      <c r="B374" s="54"/>
      <c r="C374" s="47">
        <f t="shared" si="73"/>
        <v>3</v>
      </c>
      <c r="D374" s="73"/>
      <c r="E374" s="70"/>
      <c r="F374" s="70" t="s">
        <v>2913</v>
      </c>
      <c r="G374" s="73"/>
      <c r="H374" s="76" t="s">
        <v>2919</v>
      </c>
      <c r="I374" s="96" t="s">
        <v>529</v>
      </c>
      <c r="J374" s="96"/>
      <c r="K374" s="97">
        <v>-0.53</v>
      </c>
      <c r="L374" s="97">
        <v>-0.53</v>
      </c>
      <c r="M374" s="97">
        <v>-0.53</v>
      </c>
      <c r="N374" s="97">
        <v>-0.53</v>
      </c>
      <c r="O374" s="97">
        <v>-0.53</v>
      </c>
      <c r="P374" s="97">
        <v>-0.53</v>
      </c>
      <c r="Q374" s="76"/>
      <c r="R374" s="76" t="s">
        <v>2892</v>
      </c>
      <c r="S374" s="76" t="s">
        <v>2892</v>
      </c>
      <c r="T374" s="76"/>
      <c r="U374" s="260">
        <f t="shared" si="77"/>
        <v>-0.53</v>
      </c>
      <c r="V374" s="260">
        <f t="shared" si="77"/>
        <v>-0.53</v>
      </c>
      <c r="W374" s="260">
        <f t="shared" si="77"/>
        <v>-0.53</v>
      </c>
      <c r="X374" s="260">
        <f t="shared" si="77"/>
        <v>-0.53</v>
      </c>
      <c r="Y374" s="260">
        <f t="shared" si="77"/>
        <v>-0.53</v>
      </c>
      <c r="Z374" s="260">
        <f t="shared" si="77"/>
        <v>-0.53</v>
      </c>
      <c r="AA374" s="260">
        <f t="shared" si="77"/>
        <v>-0.53</v>
      </c>
      <c r="AB374" s="260">
        <f t="shared" si="77"/>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1005</v>
      </c>
      <c r="G375" s="73"/>
      <c r="H375" s="253" t="s">
        <v>1006</v>
      </c>
      <c r="I375" s="96"/>
      <c r="J375" s="96" t="s">
        <v>546</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1007</v>
      </c>
      <c r="F376" s="70" t="s">
        <v>1008</v>
      </c>
      <c r="G376" s="73"/>
      <c r="H376" s="76" t="s">
        <v>522</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1009</v>
      </c>
      <c r="G377" s="73"/>
      <c r="H377" s="76" t="s">
        <v>2413</v>
      </c>
      <c r="I377" s="96" t="s">
        <v>3050</v>
      </c>
      <c r="J377" s="96"/>
      <c r="K377" s="97">
        <v>1.84E-2</v>
      </c>
      <c r="L377" s="97">
        <v>1.84E-2</v>
      </c>
      <c r="M377" s="97">
        <v>1.84E-2</v>
      </c>
      <c r="N377" s="97">
        <v>1.84E-2</v>
      </c>
      <c r="O377" s="97">
        <v>1.84E-2</v>
      </c>
      <c r="P377" s="97">
        <v>1.84E-2</v>
      </c>
      <c r="Q377" s="76"/>
      <c r="R377" s="76" t="s">
        <v>3049</v>
      </c>
      <c r="S377" s="76"/>
      <c r="T377" s="76"/>
      <c r="U377" s="260">
        <f t="shared" ref="U377:AB381" si="78">INDEX($K377:$Q377,1,U$43)</f>
        <v>1.84E-2</v>
      </c>
      <c r="V377" s="260">
        <f t="shared" si="78"/>
        <v>1.84E-2</v>
      </c>
      <c r="W377" s="260">
        <f t="shared" si="78"/>
        <v>1.84E-2</v>
      </c>
      <c r="X377" s="260">
        <f t="shared" si="78"/>
        <v>1.84E-2</v>
      </c>
      <c r="Y377" s="260">
        <f t="shared" si="78"/>
        <v>1.84E-2</v>
      </c>
      <c r="Z377" s="260">
        <f t="shared" si="78"/>
        <v>1.84E-2</v>
      </c>
      <c r="AA377" s="260">
        <f t="shared" si="78"/>
        <v>1.84E-2</v>
      </c>
      <c r="AB377" s="260">
        <f t="shared" si="78"/>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1010</v>
      </c>
      <c r="G378" s="73"/>
      <c r="H378" s="76" t="s">
        <v>2417</v>
      </c>
      <c r="I378" s="96" t="s">
        <v>529</v>
      </c>
      <c r="J378" s="96"/>
      <c r="K378" s="97">
        <v>13</v>
      </c>
      <c r="L378" s="97">
        <v>13</v>
      </c>
      <c r="M378" s="97">
        <v>13</v>
      </c>
      <c r="N378" s="97">
        <v>13</v>
      </c>
      <c r="O378" s="97">
        <v>13</v>
      </c>
      <c r="P378" s="97">
        <v>13</v>
      </c>
      <c r="Q378" s="76"/>
      <c r="R378" s="76"/>
      <c r="S378" s="76"/>
      <c r="T378" s="76"/>
      <c r="U378" s="260">
        <f t="shared" si="78"/>
        <v>13</v>
      </c>
      <c r="V378" s="260">
        <f t="shared" si="78"/>
        <v>13</v>
      </c>
      <c r="W378" s="260">
        <f t="shared" si="78"/>
        <v>13</v>
      </c>
      <c r="X378" s="260">
        <f t="shared" si="78"/>
        <v>13</v>
      </c>
      <c r="Y378" s="260">
        <f t="shared" si="78"/>
        <v>13</v>
      </c>
      <c r="Z378" s="260">
        <f t="shared" si="78"/>
        <v>13</v>
      </c>
      <c r="AA378" s="260">
        <f t="shared" si="78"/>
        <v>13</v>
      </c>
      <c r="AB378" s="260">
        <f t="shared" si="78"/>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1011</v>
      </c>
      <c r="G379" s="73"/>
      <c r="H379" s="76" t="s">
        <v>2414</v>
      </c>
      <c r="I379" s="96" t="s">
        <v>653</v>
      </c>
      <c r="J379" s="96"/>
      <c r="K379" s="97">
        <v>7.52</v>
      </c>
      <c r="L379" s="97">
        <v>7.52</v>
      </c>
      <c r="M379" s="97">
        <v>7.52</v>
      </c>
      <c r="N379" s="97">
        <v>7.52</v>
      </c>
      <c r="O379" s="97">
        <v>7.52</v>
      </c>
      <c r="P379" s="97">
        <v>7.52</v>
      </c>
      <c r="Q379" s="76"/>
      <c r="R379" s="76"/>
      <c r="S379" s="76"/>
      <c r="T379" s="76"/>
      <c r="U379" s="260">
        <f t="shared" si="78"/>
        <v>7.52</v>
      </c>
      <c r="V379" s="260">
        <f t="shared" si="78"/>
        <v>7.52</v>
      </c>
      <c r="W379" s="260">
        <f t="shared" si="78"/>
        <v>7.52</v>
      </c>
      <c r="X379" s="260">
        <f t="shared" si="78"/>
        <v>7.52</v>
      </c>
      <c r="Y379" s="260">
        <f t="shared" si="78"/>
        <v>7.52</v>
      </c>
      <c r="Z379" s="260">
        <f t="shared" si="78"/>
        <v>7.52</v>
      </c>
      <c r="AA379" s="260">
        <f t="shared" si="78"/>
        <v>7.52</v>
      </c>
      <c r="AB379" s="260">
        <f t="shared" si="78"/>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1012</v>
      </c>
      <c r="G380" s="73"/>
      <c r="H380" s="76" t="s">
        <v>2415</v>
      </c>
      <c r="I380" s="96" t="s">
        <v>529</v>
      </c>
      <c r="J380" s="96"/>
      <c r="K380" s="97">
        <v>23.7</v>
      </c>
      <c r="L380" s="97">
        <v>23.7</v>
      </c>
      <c r="M380" s="97">
        <v>23.7</v>
      </c>
      <c r="N380" s="97">
        <v>23.7</v>
      </c>
      <c r="O380" s="97">
        <v>23.7</v>
      </c>
      <c r="P380" s="97">
        <v>23.7</v>
      </c>
      <c r="Q380" s="76"/>
      <c r="R380" s="76"/>
      <c r="S380" s="76"/>
      <c r="T380" s="76"/>
      <c r="U380" s="260">
        <f t="shared" si="78"/>
        <v>23.7</v>
      </c>
      <c r="V380" s="260">
        <f t="shared" si="78"/>
        <v>23.7</v>
      </c>
      <c r="W380" s="260">
        <f t="shared" si="78"/>
        <v>23.7</v>
      </c>
      <c r="X380" s="260">
        <f t="shared" si="78"/>
        <v>23.7</v>
      </c>
      <c r="Y380" s="260">
        <f t="shared" si="78"/>
        <v>23.7</v>
      </c>
      <c r="Z380" s="260">
        <f t="shared" si="78"/>
        <v>23.7</v>
      </c>
      <c r="AA380" s="260">
        <f t="shared" si="78"/>
        <v>23.7</v>
      </c>
      <c r="AB380" s="260">
        <f t="shared" si="78"/>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1013</v>
      </c>
      <c r="G381" s="73"/>
      <c r="H381" s="76" t="s">
        <v>2416</v>
      </c>
      <c r="I381" s="96" t="s">
        <v>653</v>
      </c>
      <c r="J381" s="96"/>
      <c r="K381" s="97">
        <v>3.36</v>
      </c>
      <c r="L381" s="97">
        <v>3.36</v>
      </c>
      <c r="M381" s="97">
        <v>3.36</v>
      </c>
      <c r="N381" s="97">
        <v>3.36</v>
      </c>
      <c r="O381" s="97">
        <v>3.36</v>
      </c>
      <c r="P381" s="97">
        <v>3.36</v>
      </c>
      <c r="Q381" s="76"/>
      <c r="R381" s="76"/>
      <c r="S381" s="76"/>
      <c r="T381" s="76"/>
      <c r="U381" s="260">
        <f t="shared" si="78"/>
        <v>3.36</v>
      </c>
      <c r="V381" s="260">
        <f t="shared" si="78"/>
        <v>3.36</v>
      </c>
      <c r="W381" s="260">
        <f t="shared" si="78"/>
        <v>3.36</v>
      </c>
      <c r="X381" s="260">
        <f t="shared" si="78"/>
        <v>3.36</v>
      </c>
      <c r="Y381" s="260">
        <f t="shared" si="78"/>
        <v>3.36</v>
      </c>
      <c r="Z381" s="260">
        <f t="shared" si="78"/>
        <v>3.36</v>
      </c>
      <c r="AA381" s="260">
        <f t="shared" si="78"/>
        <v>3.36</v>
      </c>
      <c r="AB381" s="260">
        <f t="shared" si="78"/>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434</v>
      </c>
      <c r="G382" s="73"/>
      <c r="H382" s="253" t="s">
        <v>1014</v>
      </c>
      <c r="I382" s="96"/>
      <c r="J382" s="96" t="s">
        <v>546</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1015</v>
      </c>
      <c r="F383" s="70" t="s">
        <v>1016</v>
      </c>
      <c r="G383" s="73"/>
      <c r="H383" s="76" t="s">
        <v>522</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2630</v>
      </c>
      <c r="G384" s="73"/>
      <c r="H384" s="76" t="s">
        <v>2420</v>
      </c>
      <c r="I384" s="96" t="s">
        <v>529</v>
      </c>
      <c r="J384" s="96"/>
      <c r="K384" s="97">
        <v>9.375E-2</v>
      </c>
      <c r="L384" s="97">
        <v>0.20499999999999999</v>
      </c>
      <c r="M384" s="97">
        <v>0</v>
      </c>
      <c r="N384" s="97">
        <v>0</v>
      </c>
      <c r="O384" s="97">
        <v>0</v>
      </c>
      <c r="P384" s="97">
        <v>0</v>
      </c>
      <c r="Q384" s="76"/>
      <c r="R384" s="97" t="s">
        <v>2624</v>
      </c>
      <c r="S384" s="76"/>
      <c r="T384" s="76"/>
      <c r="U384" s="260">
        <f t="shared" ref="U384:AB384" si="79">INDEX($K384:$Q384,1,U$43)</f>
        <v>9.375E-2</v>
      </c>
      <c r="V384" s="260">
        <f t="shared" si="79"/>
        <v>9.375E-2</v>
      </c>
      <c r="W384" s="260">
        <f t="shared" si="79"/>
        <v>9.375E-2</v>
      </c>
      <c r="X384" s="260">
        <f t="shared" si="79"/>
        <v>0.20499999999999999</v>
      </c>
      <c r="Y384" s="260">
        <f t="shared" si="79"/>
        <v>0.20499999999999999</v>
      </c>
      <c r="Z384" s="260">
        <f t="shared" si="79"/>
        <v>0.20499999999999999</v>
      </c>
      <c r="AA384" s="260">
        <f t="shared" si="79"/>
        <v>0.20499999999999999</v>
      </c>
      <c r="AB384" s="260">
        <f t="shared" si="79"/>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1017</v>
      </c>
      <c r="G385" s="73"/>
      <c r="H385" s="76" t="s">
        <v>1018</v>
      </c>
      <c r="I385" s="96" t="s">
        <v>529</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1019</v>
      </c>
      <c r="G386" s="73"/>
      <c r="H386" s="76" t="s">
        <v>1020</v>
      </c>
      <c r="I386" s="96" t="s">
        <v>529</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80">INT($C$29)+2</f>
        <v>3</v>
      </c>
      <c r="D387" s="73"/>
      <c r="E387" s="70"/>
      <c r="F387" s="70" t="s">
        <v>1021</v>
      </c>
      <c r="G387" s="73"/>
      <c r="H387" s="76" t="s">
        <v>1022</v>
      </c>
      <c r="I387" s="96" t="s">
        <v>558</v>
      </c>
      <c r="J387" s="96"/>
      <c r="K387" s="97">
        <v>17</v>
      </c>
      <c r="L387" s="97">
        <v>17</v>
      </c>
      <c r="M387" s="97">
        <v>21</v>
      </c>
      <c r="N387" s="97">
        <v>21</v>
      </c>
      <c r="O387" s="97">
        <v>21</v>
      </c>
      <c r="P387" s="97">
        <v>21</v>
      </c>
      <c r="Q387" s="76"/>
      <c r="R387" s="76"/>
      <c r="S387" s="76"/>
      <c r="T387" s="76"/>
      <c r="U387" s="260">
        <f t="shared" ref="U387:AB387" si="81">INDEX($K387:$Q387,1,U$43)</f>
        <v>17</v>
      </c>
      <c r="V387" s="260">
        <f t="shared" si="81"/>
        <v>17</v>
      </c>
      <c r="W387" s="260">
        <f t="shared" si="81"/>
        <v>17</v>
      </c>
      <c r="X387" s="260">
        <f t="shared" si="81"/>
        <v>17</v>
      </c>
      <c r="Y387" s="260">
        <f t="shared" si="81"/>
        <v>17</v>
      </c>
      <c r="Z387" s="260">
        <f t="shared" si="81"/>
        <v>17</v>
      </c>
      <c r="AA387" s="260">
        <f t="shared" si="81"/>
        <v>17</v>
      </c>
      <c r="AB387" s="260">
        <f t="shared" si="81"/>
        <v>17</v>
      </c>
      <c r="AC387" s="76"/>
      <c r="AD387" s="76"/>
      <c r="AE387" s="76"/>
      <c r="AF387" s="97">
        <v>1</v>
      </c>
      <c r="AG387" s="97">
        <v>1</v>
      </c>
      <c r="AH387" s="73"/>
      <c r="AI387" s="57"/>
      <c r="AJ387" s="45"/>
      <c r="AK387" s="45"/>
      <c r="AL387" s="45"/>
    </row>
    <row r="388" spans="1:38" outlineLevel="2" x14ac:dyDescent="0.35">
      <c r="A388" s="45"/>
      <c r="B388" s="54"/>
      <c r="C388" s="47">
        <f t="shared" si="80"/>
        <v>3</v>
      </c>
      <c r="D388" s="73"/>
      <c r="E388" s="70"/>
      <c r="F388" s="70" t="s">
        <v>1023</v>
      </c>
      <c r="G388" s="73"/>
      <c r="H388" s="76" t="s">
        <v>1024</v>
      </c>
      <c r="I388" s="96" t="s">
        <v>601</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487</v>
      </c>
      <c r="AE388" s="76"/>
      <c r="AF388" s="97">
        <v>1</v>
      </c>
      <c r="AG388" s="97">
        <v>1</v>
      </c>
      <c r="AH388" s="73"/>
      <c r="AI388" s="57"/>
      <c r="AJ388" s="45"/>
      <c r="AK388" s="45"/>
      <c r="AL388" s="45"/>
    </row>
    <row r="389" spans="1:38" outlineLevel="1" x14ac:dyDescent="0.35">
      <c r="A389" s="45"/>
      <c r="B389" s="54"/>
      <c r="C389" s="47">
        <f>INT($C$29)+1</f>
        <v>2</v>
      </c>
      <c r="D389" s="73"/>
      <c r="E389" s="70"/>
      <c r="F389" s="263" t="s">
        <v>1025</v>
      </c>
      <c r="G389" s="73"/>
      <c r="H389" s="253" t="s">
        <v>1026</v>
      </c>
      <c r="I389" s="96"/>
      <c r="J389" s="96" t="s">
        <v>546</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1027</v>
      </c>
      <c r="F390" s="70" t="s">
        <v>1028</v>
      </c>
      <c r="G390" s="73"/>
      <c r="H390" s="76" t="s">
        <v>522</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80"/>
        <v>3</v>
      </c>
      <c r="D391" s="73"/>
      <c r="E391" s="70"/>
      <c r="F391" s="70" t="s">
        <v>1029</v>
      </c>
      <c r="G391" s="73"/>
      <c r="H391" s="76" t="s">
        <v>1030</v>
      </c>
      <c r="I391" s="96" t="s">
        <v>2270</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2798</v>
      </c>
      <c r="S391" s="76" t="s">
        <v>577</v>
      </c>
      <c r="T391" s="76"/>
      <c r="U391" s="260">
        <f t="shared" ref="U391:AB393" si="82">INDEX($K391:$Q391,1,U$43)</f>
        <v>8.219178082191781E-5</v>
      </c>
      <c r="V391" s="260">
        <f t="shared" si="82"/>
        <v>8.219178082191781E-5</v>
      </c>
      <c r="W391" s="260">
        <f t="shared" si="82"/>
        <v>8.219178082191781E-5</v>
      </c>
      <c r="X391" s="260">
        <f t="shared" si="82"/>
        <v>8.219178082191781E-5</v>
      </c>
      <c r="Y391" s="260">
        <f t="shared" si="82"/>
        <v>8.219178082191781E-5</v>
      </c>
      <c r="Z391" s="260">
        <f t="shared" si="82"/>
        <v>8.219178082191781E-5</v>
      </c>
      <c r="AA391" s="260">
        <f t="shared" si="82"/>
        <v>8.219178082191781E-5</v>
      </c>
      <c r="AB391" s="260">
        <f t="shared" si="82"/>
        <v>8.219178082191781E-5</v>
      </c>
      <c r="AC391" s="76"/>
      <c r="AD391" s="76"/>
      <c r="AE391" s="76"/>
      <c r="AF391" s="97">
        <v>1</v>
      </c>
      <c r="AG391" s="97">
        <v>1</v>
      </c>
      <c r="AH391" s="73"/>
      <c r="AI391" s="57"/>
      <c r="AJ391" s="45"/>
      <c r="AK391" s="45"/>
      <c r="AL391" s="45"/>
    </row>
    <row r="392" spans="1:38" outlineLevel="2" x14ac:dyDescent="0.35">
      <c r="A392" s="45"/>
      <c r="B392" s="54"/>
      <c r="C392" s="47">
        <f t="shared" si="80"/>
        <v>3</v>
      </c>
      <c r="D392" s="73"/>
      <c r="E392" s="70"/>
      <c r="F392" s="70" t="s">
        <v>1031</v>
      </c>
      <c r="G392" s="73"/>
      <c r="H392" s="76" t="s">
        <v>1032</v>
      </c>
      <c r="I392" s="96" t="s">
        <v>529</v>
      </c>
      <c r="J392" s="96"/>
      <c r="K392" s="97">
        <v>0.3</v>
      </c>
      <c r="L392" s="97">
        <v>0.3</v>
      </c>
      <c r="M392" s="97">
        <v>0.3</v>
      </c>
      <c r="N392" s="97">
        <v>0.3</v>
      </c>
      <c r="O392" s="97">
        <v>0.3</v>
      </c>
      <c r="P392" s="97">
        <v>0.3</v>
      </c>
      <c r="Q392" s="76"/>
      <c r="R392" s="76" t="s">
        <v>577</v>
      </c>
      <c r="S392" s="76" t="s">
        <v>577</v>
      </c>
      <c r="T392" s="76"/>
      <c r="U392" s="260">
        <f t="shared" si="82"/>
        <v>0.3</v>
      </c>
      <c r="V392" s="260">
        <f t="shared" si="82"/>
        <v>0.3</v>
      </c>
      <c r="W392" s="260">
        <f t="shared" si="82"/>
        <v>0.3</v>
      </c>
      <c r="X392" s="260">
        <f t="shared" si="82"/>
        <v>0.3</v>
      </c>
      <c r="Y392" s="260">
        <f t="shared" si="82"/>
        <v>0.3</v>
      </c>
      <c r="Z392" s="260">
        <f t="shared" si="82"/>
        <v>0.3</v>
      </c>
      <c r="AA392" s="260">
        <f t="shared" si="82"/>
        <v>0.3</v>
      </c>
      <c r="AB392" s="260">
        <f t="shared" si="82"/>
        <v>0.3</v>
      </c>
      <c r="AC392" s="76"/>
      <c r="AD392" s="76"/>
      <c r="AE392" s="76"/>
      <c r="AF392" s="97">
        <v>1</v>
      </c>
      <c r="AG392" s="97">
        <v>1</v>
      </c>
      <c r="AH392" s="73"/>
      <c r="AI392" s="57"/>
      <c r="AJ392" s="45"/>
      <c r="AK392" s="45"/>
      <c r="AL392" s="45"/>
    </row>
    <row r="393" spans="1:38" outlineLevel="2" collapsed="1" x14ac:dyDescent="0.35">
      <c r="A393" s="45"/>
      <c r="B393" s="54"/>
      <c r="C393" s="47">
        <f t="shared" si="80"/>
        <v>3</v>
      </c>
      <c r="D393" s="73"/>
      <c r="E393" s="70"/>
      <c r="F393" s="70" t="s">
        <v>1033</v>
      </c>
      <c r="G393" s="73"/>
      <c r="H393" s="76" t="s">
        <v>1034</v>
      </c>
      <c r="I393" s="96" t="s">
        <v>529</v>
      </c>
      <c r="J393" s="96"/>
      <c r="K393" s="97">
        <v>0.6</v>
      </c>
      <c r="L393" s="97">
        <v>0.6</v>
      </c>
      <c r="M393" s="97">
        <v>0.6</v>
      </c>
      <c r="N393" s="97">
        <v>0.6</v>
      </c>
      <c r="O393" s="97">
        <v>0.6</v>
      </c>
      <c r="P393" s="97">
        <v>0.6</v>
      </c>
      <c r="Q393" s="76"/>
      <c r="R393" s="76" t="s">
        <v>577</v>
      </c>
      <c r="S393" s="76" t="s">
        <v>577</v>
      </c>
      <c r="T393" s="76"/>
      <c r="U393" s="260">
        <f t="shared" si="82"/>
        <v>0.6</v>
      </c>
      <c r="V393" s="260">
        <f t="shared" si="82"/>
        <v>0.6</v>
      </c>
      <c r="W393" s="260">
        <f t="shared" si="82"/>
        <v>0.6</v>
      </c>
      <c r="X393" s="260">
        <f t="shared" si="82"/>
        <v>0.6</v>
      </c>
      <c r="Y393" s="260">
        <f t="shared" si="82"/>
        <v>0.6</v>
      </c>
      <c r="Z393" s="260">
        <f t="shared" si="82"/>
        <v>0.6</v>
      </c>
      <c r="AA393" s="260">
        <f t="shared" si="82"/>
        <v>0.6</v>
      </c>
      <c r="AB393" s="260">
        <f t="shared" si="82"/>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1035</v>
      </c>
      <c r="G394" s="73"/>
      <c r="H394" s="76" t="s">
        <v>1036</v>
      </c>
      <c r="I394" s="96" t="s">
        <v>529</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1037</v>
      </c>
      <c r="G395" s="73"/>
      <c r="H395" s="76" t="s">
        <v>1038</v>
      </c>
      <c r="I395" s="96" t="s">
        <v>529</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1039</v>
      </c>
      <c r="G396" s="73"/>
      <c r="H396" s="76" t="s">
        <v>1040</v>
      </c>
      <c r="I396" s="96" t="s">
        <v>529</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1041</v>
      </c>
      <c r="G397" s="73"/>
      <c r="H397" s="76" t="s">
        <v>1042</v>
      </c>
      <c r="I397" s="96" t="s">
        <v>529</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1043</v>
      </c>
      <c r="G398" s="73"/>
      <c r="H398" s="76" t="s">
        <v>1044</v>
      </c>
      <c r="I398" s="96" t="s">
        <v>529</v>
      </c>
      <c r="J398" s="96"/>
      <c r="K398" s="76"/>
      <c r="L398" s="76"/>
      <c r="M398" s="97">
        <v>-40</v>
      </c>
      <c r="N398" s="97">
        <v>-40</v>
      </c>
      <c r="O398" s="97">
        <v>-40</v>
      </c>
      <c r="P398" s="97">
        <v>-40</v>
      </c>
      <c r="Q398" s="76"/>
      <c r="R398" s="76"/>
      <c r="S398" s="76" t="s">
        <v>586</v>
      </c>
      <c r="T398" s="76"/>
      <c r="U398" s="97">
        <v>-9.9499999999999993</v>
      </c>
      <c r="V398" s="97">
        <v>-9.9499999999999993</v>
      </c>
      <c r="W398" s="97">
        <v>-9.9499999999999993</v>
      </c>
      <c r="X398" s="97">
        <v>-8.9</v>
      </c>
      <c r="Y398" s="97">
        <v>-8.9</v>
      </c>
      <c r="Z398" s="97">
        <v>-8.9</v>
      </c>
      <c r="AA398" s="97">
        <v>-8.9</v>
      </c>
      <c r="AB398" s="97">
        <v>-8.9</v>
      </c>
      <c r="AC398" s="76"/>
      <c r="AD398" s="97" t="s">
        <v>1045</v>
      </c>
      <c r="AE398" s="76"/>
      <c r="AF398" s="97">
        <v>1</v>
      </c>
      <c r="AG398" s="97">
        <v>1</v>
      </c>
      <c r="AH398" s="73"/>
      <c r="AI398" s="57"/>
      <c r="AJ398" s="45"/>
      <c r="AK398" s="45"/>
      <c r="AL398" s="45"/>
    </row>
    <row r="399" spans="1:38" outlineLevel="2" x14ac:dyDescent="0.35">
      <c r="A399" s="45"/>
      <c r="B399" s="54"/>
      <c r="C399" s="47">
        <f>INT($C$29)+2</f>
        <v>3</v>
      </c>
      <c r="D399" s="73"/>
      <c r="E399" s="70"/>
      <c r="F399" s="70" t="s">
        <v>1046</v>
      </c>
      <c r="G399" s="73"/>
      <c r="H399" s="76" t="s">
        <v>1047</v>
      </c>
      <c r="I399" s="96" t="s">
        <v>529</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1045</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1048</v>
      </c>
      <c r="G400" s="73"/>
      <c r="H400" s="76" t="s">
        <v>1049</v>
      </c>
      <c r="I400" s="96" t="s">
        <v>529</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1045</v>
      </c>
      <c r="AE400" s="76"/>
      <c r="AF400" s="97">
        <v>1</v>
      </c>
      <c r="AG400" s="97">
        <v>1</v>
      </c>
      <c r="AH400" s="73"/>
      <c r="AI400" s="57"/>
      <c r="AJ400" s="45"/>
      <c r="AK400" s="45"/>
      <c r="AL400" s="45"/>
    </row>
    <row r="401" spans="1:38" hidden="1" outlineLevel="3" x14ac:dyDescent="0.35">
      <c r="A401" s="45"/>
      <c r="B401" s="54"/>
      <c r="C401" s="47">
        <f>INT($C$29)+3</f>
        <v>4</v>
      </c>
      <c r="D401" s="73"/>
      <c r="E401" s="70"/>
      <c r="F401" s="70" t="s">
        <v>1050</v>
      </c>
      <c r="G401" s="73"/>
      <c r="H401" s="76" t="s">
        <v>1051</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83">INT($C$29)+2</f>
        <v>3</v>
      </c>
      <c r="D402" s="73"/>
      <c r="E402" s="70"/>
      <c r="F402" s="70" t="s">
        <v>1052</v>
      </c>
      <c r="G402" s="73"/>
      <c r="H402" s="76" t="s">
        <v>1053</v>
      </c>
      <c r="I402" s="96" t="s">
        <v>529</v>
      </c>
      <c r="J402" s="96"/>
      <c r="K402" s="97">
        <v>0.1</v>
      </c>
      <c r="L402" s="97">
        <v>0.1</v>
      </c>
      <c r="M402" s="97">
        <v>0.1</v>
      </c>
      <c r="N402" s="97">
        <v>0.1</v>
      </c>
      <c r="O402" s="97">
        <v>0.1</v>
      </c>
      <c r="P402" s="97">
        <v>0.1</v>
      </c>
      <c r="Q402" s="76"/>
      <c r="R402" s="76" t="s">
        <v>1054</v>
      </c>
      <c r="S402" s="76"/>
      <c r="T402" s="76"/>
      <c r="U402" s="260">
        <f t="shared" ref="U402:AB402" si="84">INDEX($K402:$Q402,1,U$43)</f>
        <v>0.1</v>
      </c>
      <c r="V402" s="260">
        <f t="shared" si="84"/>
        <v>0.1</v>
      </c>
      <c r="W402" s="260">
        <f t="shared" si="84"/>
        <v>0.1</v>
      </c>
      <c r="X402" s="260">
        <f t="shared" si="84"/>
        <v>0.1</v>
      </c>
      <c r="Y402" s="260">
        <f t="shared" si="84"/>
        <v>0.1</v>
      </c>
      <c r="Z402" s="260">
        <f t="shared" si="84"/>
        <v>0.1</v>
      </c>
      <c r="AA402" s="260">
        <f t="shared" si="84"/>
        <v>0.1</v>
      </c>
      <c r="AB402" s="260">
        <f t="shared" si="84"/>
        <v>0.1</v>
      </c>
      <c r="AC402" s="76"/>
      <c r="AD402" s="76"/>
      <c r="AE402" s="76"/>
      <c r="AF402" s="97">
        <v>1</v>
      </c>
      <c r="AG402" s="97">
        <v>1</v>
      </c>
      <c r="AH402" s="73"/>
      <c r="AI402" s="57"/>
      <c r="AJ402" s="45"/>
      <c r="AK402" s="45"/>
      <c r="AL402" s="45"/>
    </row>
    <row r="403" spans="1:38" outlineLevel="2" x14ac:dyDescent="0.35">
      <c r="A403" s="45"/>
      <c r="B403" s="54"/>
      <c r="C403" s="47">
        <f t="shared" si="83"/>
        <v>3</v>
      </c>
      <c r="D403" s="73"/>
      <c r="E403" s="70"/>
      <c r="F403" s="70" t="s">
        <v>1055</v>
      </c>
      <c r="G403" s="73"/>
      <c r="H403" s="391" t="s">
        <v>2799</v>
      </c>
      <c r="I403" s="96" t="s">
        <v>529</v>
      </c>
      <c r="J403" s="96"/>
      <c r="K403" s="76"/>
      <c r="L403" s="76"/>
      <c r="M403" s="76"/>
      <c r="N403" s="76"/>
      <c r="O403" s="76"/>
      <c r="P403" s="76"/>
      <c r="Q403" s="76"/>
      <c r="R403" s="76"/>
      <c r="S403" s="76"/>
      <c r="T403" s="76"/>
      <c r="U403" s="97">
        <f>0.1/365</f>
        <v>2.7397260273972606E-4</v>
      </c>
      <c r="V403" s="97">
        <f t="shared" ref="V403:AB403" si="85">0.1/365</f>
        <v>2.7397260273972606E-4</v>
      </c>
      <c r="W403" s="97">
        <f t="shared" si="85"/>
        <v>2.7397260273972606E-4</v>
      </c>
      <c r="X403" s="97">
        <f t="shared" si="85"/>
        <v>2.7397260273972606E-4</v>
      </c>
      <c r="Y403" s="97">
        <f t="shared" si="85"/>
        <v>2.7397260273972606E-4</v>
      </c>
      <c r="Z403" s="97">
        <f t="shared" si="85"/>
        <v>2.7397260273972606E-4</v>
      </c>
      <c r="AA403" s="97">
        <f t="shared" si="85"/>
        <v>2.7397260273972606E-4</v>
      </c>
      <c r="AB403" s="97">
        <f t="shared" si="85"/>
        <v>2.7397260273972606E-4</v>
      </c>
      <c r="AC403" s="76"/>
      <c r="AD403" s="97" t="s">
        <v>1056</v>
      </c>
      <c r="AE403" s="76"/>
      <c r="AF403" s="97">
        <v>1</v>
      </c>
      <c r="AG403" s="97">
        <v>1</v>
      </c>
      <c r="AH403" s="73"/>
      <c r="AI403" s="57"/>
      <c r="AJ403" s="45"/>
      <c r="AK403" s="45"/>
      <c r="AL403" s="45"/>
    </row>
    <row r="404" spans="1:38" outlineLevel="2" x14ac:dyDescent="0.35">
      <c r="A404" s="45"/>
      <c r="B404" s="54"/>
      <c r="C404" s="47">
        <f t="shared" si="83"/>
        <v>3</v>
      </c>
      <c r="D404" s="73"/>
      <c r="E404" s="70"/>
      <c r="F404" s="70" t="s">
        <v>1057</v>
      </c>
      <c r="G404" s="73"/>
      <c r="H404" s="76" t="s">
        <v>1058</v>
      </c>
      <c r="I404" s="96" t="s">
        <v>529</v>
      </c>
      <c r="J404" s="96"/>
      <c r="K404" s="97">
        <v>300</v>
      </c>
      <c r="L404" s="97">
        <v>300</v>
      </c>
      <c r="M404" s="97">
        <v>300</v>
      </c>
      <c r="N404" s="97">
        <v>300</v>
      </c>
      <c r="O404" s="97">
        <v>300</v>
      </c>
      <c r="P404" s="97">
        <v>300</v>
      </c>
      <c r="Q404" s="76"/>
      <c r="R404" s="76"/>
      <c r="S404" s="76"/>
      <c r="T404" s="76"/>
      <c r="U404" s="260">
        <f t="shared" ref="U404:AB411" si="86">INDEX($K404:$Q404,1,U$43)</f>
        <v>300</v>
      </c>
      <c r="V404" s="260">
        <f t="shared" si="86"/>
        <v>300</v>
      </c>
      <c r="W404" s="260">
        <f t="shared" si="86"/>
        <v>300</v>
      </c>
      <c r="X404" s="260">
        <f t="shared" si="86"/>
        <v>300</v>
      </c>
      <c r="Y404" s="260">
        <f t="shared" si="86"/>
        <v>300</v>
      </c>
      <c r="Z404" s="260">
        <f t="shared" si="86"/>
        <v>300</v>
      </c>
      <c r="AA404" s="260">
        <f t="shared" si="86"/>
        <v>300</v>
      </c>
      <c r="AB404" s="260">
        <f t="shared" si="86"/>
        <v>300</v>
      </c>
      <c r="AC404" s="76"/>
      <c r="AD404" s="76"/>
      <c r="AE404" s="76"/>
      <c r="AF404" s="97">
        <v>1</v>
      </c>
      <c r="AG404" s="97">
        <v>1</v>
      </c>
      <c r="AH404" s="73"/>
      <c r="AI404" s="57"/>
      <c r="AJ404" s="45"/>
      <c r="AK404" s="45"/>
      <c r="AL404" s="45"/>
    </row>
    <row r="405" spans="1:38" outlineLevel="2" x14ac:dyDescent="0.35">
      <c r="A405" s="45"/>
      <c r="B405" s="54"/>
      <c r="C405" s="47">
        <f t="shared" si="83"/>
        <v>3</v>
      </c>
      <c r="D405" s="73"/>
      <c r="E405" s="70"/>
      <c r="F405" s="70" t="s">
        <v>1059</v>
      </c>
      <c r="G405" s="73"/>
      <c r="H405" s="76" t="s">
        <v>1060</v>
      </c>
      <c r="I405" s="96" t="s">
        <v>529</v>
      </c>
      <c r="J405" s="96"/>
      <c r="K405" s="97">
        <v>365</v>
      </c>
      <c r="L405" s="97">
        <v>365</v>
      </c>
      <c r="M405" s="97">
        <v>365</v>
      </c>
      <c r="N405" s="97">
        <v>365</v>
      </c>
      <c r="O405" s="97">
        <v>365</v>
      </c>
      <c r="P405" s="97">
        <v>365</v>
      </c>
      <c r="Q405" s="76"/>
      <c r="R405" s="76"/>
      <c r="S405" s="76"/>
      <c r="T405" s="76"/>
      <c r="U405" s="260">
        <f t="shared" si="86"/>
        <v>365</v>
      </c>
      <c r="V405" s="260">
        <f t="shared" si="86"/>
        <v>365</v>
      </c>
      <c r="W405" s="260">
        <f t="shared" si="86"/>
        <v>365</v>
      </c>
      <c r="X405" s="260">
        <f t="shared" si="86"/>
        <v>365</v>
      </c>
      <c r="Y405" s="260">
        <f t="shared" si="86"/>
        <v>365</v>
      </c>
      <c r="Z405" s="260">
        <f t="shared" si="86"/>
        <v>365</v>
      </c>
      <c r="AA405" s="260">
        <f t="shared" si="86"/>
        <v>365</v>
      </c>
      <c r="AB405" s="260">
        <f t="shared" si="86"/>
        <v>365</v>
      </c>
      <c r="AC405" s="76"/>
      <c r="AD405" s="76"/>
      <c r="AE405" s="76"/>
      <c r="AF405" s="97">
        <v>1</v>
      </c>
      <c r="AG405" s="97">
        <v>1</v>
      </c>
      <c r="AH405" s="73"/>
      <c r="AI405" s="57"/>
      <c r="AJ405" s="45"/>
      <c r="AK405" s="45"/>
      <c r="AL405" s="45"/>
    </row>
    <row r="406" spans="1:38" outlineLevel="2" x14ac:dyDescent="0.35">
      <c r="A406" s="45"/>
      <c r="B406" s="54"/>
      <c r="C406" s="47">
        <f t="shared" si="83"/>
        <v>3</v>
      </c>
      <c r="D406" s="73"/>
      <c r="E406" s="70"/>
      <c r="F406" s="70" t="s">
        <v>1061</v>
      </c>
      <c r="G406" s="73"/>
      <c r="H406" s="76" t="s">
        <v>1062</v>
      </c>
      <c r="I406" s="96" t="s">
        <v>529</v>
      </c>
      <c r="J406" s="96"/>
      <c r="K406" s="97">
        <v>0.2</v>
      </c>
      <c r="L406" s="97">
        <v>0.2</v>
      </c>
      <c r="M406" s="97"/>
      <c r="N406" s="97"/>
      <c r="O406" s="97"/>
      <c r="P406" s="97"/>
      <c r="Q406" s="76"/>
      <c r="R406" s="76"/>
      <c r="S406" s="76"/>
      <c r="T406" s="76"/>
      <c r="U406" s="260">
        <f t="shared" si="86"/>
        <v>0.2</v>
      </c>
      <c r="V406" s="260">
        <f t="shared" si="86"/>
        <v>0.2</v>
      </c>
      <c r="W406" s="260">
        <f t="shared" si="86"/>
        <v>0.2</v>
      </c>
      <c r="X406" s="260">
        <f t="shared" si="86"/>
        <v>0.2</v>
      </c>
      <c r="Y406" s="260">
        <f t="shared" si="86"/>
        <v>0.2</v>
      </c>
      <c r="Z406" s="260">
        <f t="shared" si="86"/>
        <v>0.2</v>
      </c>
      <c r="AA406" s="260">
        <f t="shared" si="86"/>
        <v>0.2</v>
      </c>
      <c r="AB406" s="260">
        <f t="shared" si="86"/>
        <v>0.2</v>
      </c>
      <c r="AC406" s="76"/>
      <c r="AD406" s="76"/>
      <c r="AE406" s="76"/>
      <c r="AF406" s="97">
        <v>1</v>
      </c>
      <c r="AG406" s="97">
        <v>1</v>
      </c>
      <c r="AH406" s="73"/>
      <c r="AI406" s="57"/>
      <c r="AJ406" s="45"/>
      <c r="AK406" s="45"/>
      <c r="AL406" s="45"/>
    </row>
    <row r="407" spans="1:38" outlineLevel="2" x14ac:dyDescent="0.35">
      <c r="A407" s="45"/>
      <c r="B407" s="54"/>
      <c r="C407" s="47">
        <f t="shared" si="83"/>
        <v>3</v>
      </c>
      <c r="D407" s="73"/>
      <c r="E407" s="70"/>
      <c r="F407" s="70" t="s">
        <v>1063</v>
      </c>
      <c r="G407" s="73"/>
      <c r="H407" s="76" t="s">
        <v>1064</v>
      </c>
      <c r="I407" s="96" t="s">
        <v>529</v>
      </c>
      <c r="J407" s="96"/>
      <c r="K407" s="97">
        <v>0.5</v>
      </c>
      <c r="L407" s="97">
        <v>0.5</v>
      </c>
      <c r="M407" s="97"/>
      <c r="N407" s="97"/>
      <c r="O407" s="97"/>
      <c r="P407" s="97"/>
      <c r="Q407" s="76"/>
      <c r="R407" s="76" t="s">
        <v>487</v>
      </c>
      <c r="S407" s="76"/>
      <c r="T407" s="76"/>
      <c r="U407" s="260">
        <f t="shared" si="86"/>
        <v>0.5</v>
      </c>
      <c r="V407" s="260">
        <f t="shared" si="86"/>
        <v>0.5</v>
      </c>
      <c r="W407" s="260">
        <f t="shared" si="86"/>
        <v>0.5</v>
      </c>
      <c r="X407" s="260">
        <f t="shared" si="86"/>
        <v>0.5</v>
      </c>
      <c r="Y407" s="260">
        <f t="shared" si="86"/>
        <v>0.5</v>
      </c>
      <c r="Z407" s="260">
        <f t="shared" si="86"/>
        <v>0.5</v>
      </c>
      <c r="AA407" s="260">
        <f t="shared" si="86"/>
        <v>0.5</v>
      </c>
      <c r="AB407" s="260">
        <f t="shared" si="86"/>
        <v>0.5</v>
      </c>
      <c r="AC407" s="76"/>
      <c r="AD407" s="76"/>
      <c r="AE407" s="76"/>
      <c r="AF407" s="97">
        <v>1</v>
      </c>
      <c r="AG407" s="97">
        <v>1</v>
      </c>
      <c r="AH407" s="73"/>
      <c r="AI407" s="57"/>
      <c r="AJ407" s="45"/>
      <c r="AK407" s="45"/>
      <c r="AL407" s="45"/>
    </row>
    <row r="408" spans="1:38" outlineLevel="2" x14ac:dyDescent="0.35">
      <c r="A408" s="45"/>
      <c r="B408" s="54"/>
      <c r="C408" s="47">
        <f t="shared" si="83"/>
        <v>3</v>
      </c>
      <c r="D408" s="73"/>
      <c r="E408" s="70"/>
      <c r="F408" s="70" t="s">
        <v>1065</v>
      </c>
      <c r="G408" s="73"/>
      <c r="H408" s="76" t="s">
        <v>1066</v>
      </c>
      <c r="I408" s="96" t="s">
        <v>529</v>
      </c>
      <c r="J408" s="96"/>
      <c r="K408" s="123">
        <v>0.1</v>
      </c>
      <c r="L408" s="97"/>
      <c r="M408" s="76"/>
      <c r="N408" s="76"/>
      <c r="O408" s="76"/>
      <c r="P408" s="76"/>
      <c r="Q408" s="76"/>
      <c r="R408" s="76"/>
      <c r="S408" s="76"/>
      <c r="T408" s="76"/>
      <c r="U408" s="260">
        <f t="shared" si="86"/>
        <v>0.1</v>
      </c>
      <c r="V408" s="260">
        <f t="shared" si="86"/>
        <v>0.1</v>
      </c>
      <c r="W408" s="260">
        <f t="shared" si="86"/>
        <v>0.1</v>
      </c>
      <c r="X408" s="260">
        <f t="shared" si="86"/>
        <v>0</v>
      </c>
      <c r="Y408" s="260">
        <f t="shared" si="86"/>
        <v>0</v>
      </c>
      <c r="Z408" s="260">
        <f t="shared" si="86"/>
        <v>0</v>
      </c>
      <c r="AA408" s="260">
        <f t="shared" si="86"/>
        <v>0</v>
      </c>
      <c r="AB408" s="260">
        <f t="shared" si="86"/>
        <v>0</v>
      </c>
      <c r="AC408" s="76"/>
      <c r="AD408" s="76"/>
      <c r="AE408" s="76"/>
      <c r="AF408" s="97">
        <v>1</v>
      </c>
      <c r="AG408" s="97">
        <v>1</v>
      </c>
      <c r="AH408" s="73"/>
      <c r="AI408" s="57"/>
      <c r="AJ408" s="45"/>
      <c r="AK408" s="45"/>
      <c r="AL408" s="45"/>
    </row>
    <row r="409" spans="1:38" outlineLevel="2" x14ac:dyDescent="0.35">
      <c r="A409" s="45"/>
      <c r="B409" s="54"/>
      <c r="C409" s="47">
        <f t="shared" si="83"/>
        <v>3</v>
      </c>
      <c r="D409" s="73"/>
      <c r="E409" s="70"/>
      <c r="F409" s="70" t="s">
        <v>1067</v>
      </c>
      <c r="G409" s="73"/>
      <c r="H409" s="76" t="s">
        <v>1068</v>
      </c>
      <c r="I409" s="96" t="s">
        <v>529</v>
      </c>
      <c r="J409" s="96"/>
      <c r="K409" s="123">
        <v>0.03</v>
      </c>
      <c r="L409" s="97"/>
      <c r="M409" s="76"/>
      <c r="N409" s="76"/>
      <c r="O409" s="76"/>
      <c r="P409" s="76"/>
      <c r="Q409" s="76"/>
      <c r="R409" s="76"/>
      <c r="S409" s="76"/>
      <c r="T409" s="76"/>
      <c r="U409" s="260">
        <f t="shared" si="86"/>
        <v>0.03</v>
      </c>
      <c r="V409" s="260">
        <f t="shared" si="86"/>
        <v>0.03</v>
      </c>
      <c r="W409" s="260">
        <f t="shared" si="86"/>
        <v>0.03</v>
      </c>
      <c r="X409" s="260">
        <f t="shared" si="86"/>
        <v>0</v>
      </c>
      <c r="Y409" s="260">
        <f t="shared" si="86"/>
        <v>0</v>
      </c>
      <c r="Z409" s="260">
        <f t="shared" si="86"/>
        <v>0</v>
      </c>
      <c r="AA409" s="260">
        <f t="shared" si="86"/>
        <v>0</v>
      </c>
      <c r="AB409" s="260">
        <f t="shared" si="86"/>
        <v>0</v>
      </c>
      <c r="AC409" s="76"/>
      <c r="AD409" s="76"/>
      <c r="AE409" s="76"/>
      <c r="AF409" s="97">
        <v>1</v>
      </c>
      <c r="AG409" s="97">
        <v>1</v>
      </c>
      <c r="AH409" s="73"/>
      <c r="AI409" s="57"/>
      <c r="AJ409" s="45"/>
      <c r="AK409" s="45"/>
      <c r="AL409" s="45"/>
    </row>
    <row r="410" spans="1:38" outlineLevel="2" x14ac:dyDescent="0.35">
      <c r="A410" s="45"/>
      <c r="B410" s="54"/>
      <c r="C410" s="47">
        <f t="shared" si="83"/>
        <v>3</v>
      </c>
      <c r="D410" s="73"/>
      <c r="E410" s="70"/>
      <c r="F410" s="70" t="s">
        <v>1069</v>
      </c>
      <c r="G410" s="73"/>
      <c r="H410" s="76" t="s">
        <v>1070</v>
      </c>
      <c r="I410" s="96" t="s">
        <v>529</v>
      </c>
      <c r="J410" s="96"/>
      <c r="K410" s="123">
        <v>0.01</v>
      </c>
      <c r="L410" s="97"/>
      <c r="M410" s="76"/>
      <c r="N410" s="76"/>
      <c r="O410" s="76"/>
      <c r="P410" s="76"/>
      <c r="Q410" s="76"/>
      <c r="R410" s="76"/>
      <c r="S410" s="76"/>
      <c r="T410" s="76"/>
      <c r="U410" s="260">
        <f t="shared" si="86"/>
        <v>0.01</v>
      </c>
      <c r="V410" s="260">
        <f t="shared" si="86"/>
        <v>0.01</v>
      </c>
      <c r="W410" s="260">
        <f t="shared" si="86"/>
        <v>0.01</v>
      </c>
      <c r="X410" s="260">
        <f t="shared" si="86"/>
        <v>0</v>
      </c>
      <c r="Y410" s="260">
        <f t="shared" si="86"/>
        <v>0</v>
      </c>
      <c r="Z410" s="260">
        <f t="shared" si="86"/>
        <v>0</v>
      </c>
      <c r="AA410" s="260">
        <f t="shared" si="86"/>
        <v>0</v>
      </c>
      <c r="AB410" s="260">
        <f t="shared" si="86"/>
        <v>0</v>
      </c>
      <c r="AC410" s="76"/>
      <c r="AD410" s="76"/>
      <c r="AE410" s="76"/>
      <c r="AF410" s="97">
        <v>1</v>
      </c>
      <c r="AG410" s="97">
        <v>1</v>
      </c>
      <c r="AH410" s="73"/>
      <c r="AI410" s="57"/>
      <c r="AJ410" s="45"/>
      <c r="AK410" s="45"/>
      <c r="AL410" s="45"/>
    </row>
    <row r="411" spans="1:38" outlineLevel="2" x14ac:dyDescent="0.35">
      <c r="A411" s="45"/>
      <c r="B411" s="54"/>
      <c r="C411" s="47">
        <f t="shared" si="83"/>
        <v>3</v>
      </c>
      <c r="D411" s="73"/>
      <c r="E411" s="70"/>
      <c r="F411" s="70" t="s">
        <v>1071</v>
      </c>
      <c r="G411" s="73"/>
      <c r="H411" s="76" t="s">
        <v>1072</v>
      </c>
      <c r="I411" s="96" t="s">
        <v>529</v>
      </c>
      <c r="J411" s="96"/>
      <c r="K411" s="123">
        <v>0</v>
      </c>
      <c r="L411" s="97"/>
      <c r="M411" s="76"/>
      <c r="N411" s="76"/>
      <c r="O411" s="76"/>
      <c r="P411" s="76"/>
      <c r="Q411" s="76"/>
      <c r="R411" s="76"/>
      <c r="S411" s="76"/>
      <c r="T411" s="76"/>
      <c r="U411" s="260">
        <f t="shared" si="86"/>
        <v>0</v>
      </c>
      <c r="V411" s="260">
        <f t="shared" si="86"/>
        <v>0</v>
      </c>
      <c r="W411" s="260">
        <f t="shared" si="86"/>
        <v>0</v>
      </c>
      <c r="X411" s="260">
        <f t="shared" si="86"/>
        <v>0</v>
      </c>
      <c r="Y411" s="260">
        <f t="shared" si="86"/>
        <v>0</v>
      </c>
      <c r="Z411" s="260">
        <f t="shared" si="86"/>
        <v>0</v>
      </c>
      <c r="AA411" s="260">
        <f t="shared" si="86"/>
        <v>0</v>
      </c>
      <c r="AB411" s="260">
        <f t="shared" si="86"/>
        <v>0</v>
      </c>
      <c r="AC411" s="76"/>
      <c r="AD411" s="76"/>
      <c r="AE411" s="76"/>
      <c r="AF411" s="97">
        <v>1</v>
      </c>
      <c r="AG411" s="97">
        <v>1</v>
      </c>
      <c r="AH411" s="73"/>
      <c r="AI411" s="57"/>
      <c r="AJ411" s="45"/>
      <c r="AK411" s="45"/>
      <c r="AL411" s="45"/>
    </row>
    <row r="412" spans="1:38" outlineLevel="2" x14ac:dyDescent="0.35">
      <c r="A412" s="45"/>
      <c r="B412" s="54"/>
      <c r="C412" s="47">
        <f t="shared" si="83"/>
        <v>3</v>
      </c>
      <c r="D412" s="73"/>
      <c r="E412" s="70"/>
      <c r="F412" s="70" t="s">
        <v>2262</v>
      </c>
      <c r="G412" s="73"/>
      <c r="H412" s="76" t="s">
        <v>2267</v>
      </c>
      <c r="I412" s="96" t="s">
        <v>2270</v>
      </c>
      <c r="J412" s="96"/>
      <c r="K412" s="76"/>
      <c r="L412" s="76"/>
      <c r="M412" s="76"/>
      <c r="N412" s="76"/>
      <c r="O412" s="76"/>
      <c r="P412" s="76"/>
      <c r="Q412" s="76"/>
      <c r="R412" s="76"/>
      <c r="S412" s="76"/>
      <c r="T412" s="76"/>
      <c r="U412" s="97">
        <f>0.1/365</f>
        <v>2.7397260273972606E-4</v>
      </c>
      <c r="V412" s="97">
        <f t="shared" ref="V412:AB412" si="87">0.1/365</f>
        <v>2.7397260273972606E-4</v>
      </c>
      <c r="W412" s="97">
        <f t="shared" si="87"/>
        <v>2.7397260273972606E-4</v>
      </c>
      <c r="X412" s="97">
        <f t="shared" si="87"/>
        <v>2.7397260273972606E-4</v>
      </c>
      <c r="Y412" s="97">
        <f t="shared" si="87"/>
        <v>2.7397260273972606E-4</v>
      </c>
      <c r="Z412" s="97">
        <f t="shared" si="87"/>
        <v>2.7397260273972606E-4</v>
      </c>
      <c r="AA412" s="97">
        <f t="shared" si="87"/>
        <v>2.7397260273972606E-4</v>
      </c>
      <c r="AB412" s="97">
        <f t="shared" si="87"/>
        <v>2.7397260273972606E-4</v>
      </c>
      <c r="AC412" s="76"/>
      <c r="AD412" s="97" t="s">
        <v>1056</v>
      </c>
      <c r="AE412" s="76"/>
      <c r="AF412" s="97">
        <v>1</v>
      </c>
      <c r="AG412" s="97">
        <v>1</v>
      </c>
      <c r="AH412" s="73"/>
      <c r="AI412" s="57"/>
      <c r="AJ412" s="45"/>
      <c r="AK412" s="45"/>
      <c r="AL412" s="45"/>
    </row>
    <row r="413" spans="1:38" outlineLevel="2" x14ac:dyDescent="0.35">
      <c r="A413" s="45"/>
      <c r="B413" s="54"/>
      <c r="C413" s="47">
        <f t="shared" si="83"/>
        <v>3</v>
      </c>
      <c r="D413" s="73"/>
      <c r="E413" s="70"/>
      <c r="F413" s="70" t="s">
        <v>2263</v>
      </c>
      <c r="G413" s="73"/>
      <c r="H413" s="76" t="s">
        <v>2271</v>
      </c>
      <c r="I413" s="96" t="s">
        <v>529</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487</v>
      </c>
      <c r="AE413" s="76"/>
      <c r="AF413" s="97">
        <v>1</v>
      </c>
      <c r="AG413" s="97">
        <v>1</v>
      </c>
      <c r="AH413" s="73"/>
      <c r="AI413" s="57"/>
      <c r="AJ413" s="45"/>
      <c r="AK413" s="45"/>
      <c r="AL413" s="45"/>
    </row>
    <row r="414" spans="1:38" outlineLevel="2" x14ac:dyDescent="0.35">
      <c r="A414" s="45"/>
      <c r="B414" s="54"/>
      <c r="C414" s="47">
        <f t="shared" si="83"/>
        <v>3</v>
      </c>
      <c r="D414" s="73"/>
      <c r="E414" s="70"/>
      <c r="F414" s="70" t="s">
        <v>2264</v>
      </c>
      <c r="G414" s="73"/>
      <c r="H414" s="76" t="s">
        <v>2268</v>
      </c>
      <c r="I414" s="96" t="s">
        <v>529</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487</v>
      </c>
      <c r="AE414" s="76"/>
      <c r="AF414" s="97">
        <v>1</v>
      </c>
      <c r="AG414" s="97">
        <v>1</v>
      </c>
      <c r="AH414" s="73"/>
      <c r="AI414" s="57"/>
      <c r="AJ414" s="45"/>
      <c r="AK414" s="45"/>
      <c r="AL414" s="45"/>
    </row>
    <row r="415" spans="1:38" outlineLevel="2" x14ac:dyDescent="0.35">
      <c r="A415" s="45"/>
      <c r="B415" s="54"/>
      <c r="C415" s="47">
        <f t="shared" si="83"/>
        <v>3</v>
      </c>
      <c r="D415" s="73"/>
      <c r="E415" s="70"/>
      <c r="F415" s="70" t="s">
        <v>2265</v>
      </c>
      <c r="G415" s="73"/>
      <c r="H415" s="76" t="s">
        <v>2272</v>
      </c>
      <c r="I415" s="96" t="s">
        <v>2273</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487</v>
      </c>
      <c r="AE415" s="76"/>
      <c r="AF415" s="97">
        <v>1</v>
      </c>
      <c r="AG415" s="97">
        <v>1</v>
      </c>
      <c r="AH415" s="73"/>
      <c r="AI415" s="57"/>
      <c r="AJ415" s="45"/>
      <c r="AK415" s="45"/>
      <c r="AL415" s="45"/>
    </row>
    <row r="416" spans="1:38" outlineLevel="2" x14ac:dyDescent="0.35">
      <c r="A416" s="45"/>
      <c r="B416" s="54"/>
      <c r="C416" s="47">
        <f t="shared" si="83"/>
        <v>3</v>
      </c>
      <c r="D416" s="73"/>
      <c r="E416" s="70"/>
      <c r="F416" s="70" t="s">
        <v>2266</v>
      </c>
      <c r="G416" s="73"/>
      <c r="H416" s="76" t="s">
        <v>2269</v>
      </c>
      <c r="I416" s="96" t="s">
        <v>2273</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487</v>
      </c>
      <c r="AE416" s="76"/>
      <c r="AF416" s="97">
        <v>1</v>
      </c>
      <c r="AG416" s="97">
        <v>1</v>
      </c>
      <c r="AH416" s="73"/>
      <c r="AI416" s="57"/>
      <c r="AJ416" s="45"/>
      <c r="AK416" s="45"/>
      <c r="AL416" s="45"/>
    </row>
    <row r="417" spans="1:38" outlineLevel="1" x14ac:dyDescent="0.35">
      <c r="A417" s="45"/>
      <c r="B417" s="54"/>
      <c r="C417" s="47">
        <f>INT($C$29)+1</f>
        <v>2</v>
      </c>
      <c r="D417" s="73"/>
      <c r="E417" s="70"/>
      <c r="F417" s="263" t="s">
        <v>1073</v>
      </c>
      <c r="G417" s="73"/>
      <c r="H417" s="253" t="s">
        <v>1074</v>
      </c>
      <c r="I417" s="136"/>
      <c r="J417" s="136" t="s">
        <v>1075</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88">INT($C$29)+2</f>
        <v>3</v>
      </c>
      <c r="D418" s="73"/>
      <c r="E418" s="70"/>
      <c r="F418" s="70" t="s">
        <v>1076</v>
      </c>
      <c r="G418" s="73"/>
      <c r="H418" s="76" t="s">
        <v>631</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88"/>
        <v>3</v>
      </c>
      <c r="D419" s="73"/>
      <c r="E419" s="70"/>
      <c r="F419" s="70" t="s">
        <v>1077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88"/>
        <v>3</v>
      </c>
      <c r="D420" s="73"/>
      <c r="E420" s="70"/>
      <c r="F420" s="70" t="s">
        <v>1078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88"/>
        <v>3</v>
      </c>
      <c r="D421" s="73"/>
      <c r="E421" s="70"/>
      <c r="F421" s="70" t="s">
        <v>1079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88"/>
        <v>3</v>
      </c>
      <c r="D422" s="73"/>
      <c r="E422" s="70"/>
      <c r="F422" s="70" t="s">
        <v>1080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88"/>
        <v>3</v>
      </c>
      <c r="D423" s="73"/>
      <c r="E423" s="70"/>
      <c r="F423" s="70" t="s">
        <v>1081</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88"/>
        <v>3</v>
      </c>
      <c r="D424" s="73"/>
      <c r="E424" s="70"/>
      <c r="F424" s="70" t="s">
        <v>1082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88"/>
        <v>3</v>
      </c>
      <c r="D425" s="73"/>
      <c r="E425" s="70"/>
      <c r="F425" s="70" t="s">
        <v>1083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88"/>
        <v>3</v>
      </c>
      <c r="D426" s="73"/>
      <c r="E426" s="70"/>
      <c r="F426" s="70" t="s">
        <v>1084</v>
      </c>
      <c r="G426" s="73"/>
      <c r="H426" s="76" t="s">
        <v>631</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1085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1086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1087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1088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1089</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1090</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1091</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88"/>
        <v>3</v>
      </c>
      <c r="D434" s="73"/>
      <c r="E434" s="70"/>
      <c r="F434" s="70" t="s">
        <v>1092</v>
      </c>
      <c r="G434" s="73"/>
      <c r="H434" s="76" t="s">
        <v>2297</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88"/>
        <v>3</v>
      </c>
      <c r="D435" s="73"/>
      <c r="E435" s="70"/>
      <c r="F435" s="70" t="s">
        <v>1093</v>
      </c>
      <c r="G435" s="73"/>
      <c r="H435" s="76" t="s">
        <v>2627</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2304</v>
      </c>
      <c r="AE435" s="76"/>
      <c r="AF435" s="97">
        <v>1</v>
      </c>
      <c r="AG435" s="97">
        <v>1</v>
      </c>
      <c r="AH435" s="73"/>
      <c r="AI435" s="57"/>
      <c r="AJ435" s="45"/>
      <c r="AK435" s="45"/>
      <c r="AL435" s="45"/>
    </row>
    <row r="436" spans="1:38" outlineLevel="2" x14ac:dyDescent="0.35">
      <c r="A436" s="45"/>
      <c r="B436" s="54"/>
      <c r="C436" s="47">
        <f t="shared" si="88"/>
        <v>3</v>
      </c>
      <c r="D436" s="73"/>
      <c r="E436" s="70"/>
      <c r="F436" s="70" t="s">
        <v>1094</v>
      </c>
      <c r="G436" s="73"/>
      <c r="H436" s="76" t="s">
        <v>2298</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88"/>
        <v>3</v>
      </c>
      <c r="D437" s="73"/>
      <c r="E437" s="70"/>
      <c r="F437" s="70" t="s">
        <v>1095</v>
      </c>
      <c r="G437" s="73"/>
      <c r="H437" s="76" t="s">
        <v>2299</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88"/>
        <v>3</v>
      </c>
      <c r="D438" s="73"/>
      <c r="E438" s="70"/>
      <c r="F438" s="70" t="s">
        <v>1096</v>
      </c>
      <c r="G438" s="73"/>
      <c r="H438" s="76" t="s">
        <v>2300</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88"/>
        <v>3</v>
      </c>
      <c r="D439" s="73"/>
      <c r="E439" s="70"/>
      <c r="F439" s="70" t="s">
        <v>1097</v>
      </c>
      <c r="G439" s="73"/>
      <c r="H439" s="76" t="s">
        <v>2301</v>
      </c>
      <c r="I439" s="96"/>
      <c r="J439" s="96"/>
      <c r="K439" s="76"/>
      <c r="L439" s="76"/>
      <c r="M439" s="76"/>
      <c r="N439" s="76"/>
      <c r="O439" s="76"/>
      <c r="P439" s="76"/>
      <c r="Q439" s="76"/>
      <c r="R439" s="76"/>
      <c r="S439" s="76"/>
      <c r="T439" s="76"/>
      <c r="U439" s="268">
        <f>U438</f>
        <v>0.33</v>
      </c>
      <c r="V439" s="268">
        <f>V438</f>
        <v>0.33</v>
      </c>
      <c r="W439" s="268">
        <f>W438</f>
        <v>0.33</v>
      </c>
      <c r="X439" s="268">
        <f t="shared" ref="X439:AB439" si="89">X438</f>
        <v>0.33</v>
      </c>
      <c r="Y439" s="268">
        <f t="shared" si="89"/>
        <v>0.33</v>
      </c>
      <c r="Z439" s="268">
        <f t="shared" si="89"/>
        <v>0.33</v>
      </c>
      <c r="AA439" s="268">
        <f t="shared" si="89"/>
        <v>0.33</v>
      </c>
      <c r="AB439" s="268">
        <f t="shared" si="89"/>
        <v>0.33</v>
      </c>
      <c r="AC439" s="76"/>
      <c r="AD439" s="76"/>
      <c r="AE439" s="76"/>
      <c r="AF439" s="76">
        <v>1</v>
      </c>
      <c r="AG439" s="76">
        <v>1</v>
      </c>
      <c r="AH439" s="73"/>
      <c r="AI439" s="57"/>
      <c r="AJ439" s="45"/>
      <c r="AK439" s="45"/>
      <c r="AL439" s="45"/>
    </row>
    <row r="440" spans="1:38" outlineLevel="2" x14ac:dyDescent="0.35">
      <c r="A440" s="45"/>
      <c r="B440" s="54"/>
      <c r="C440" s="47">
        <f t="shared" si="88"/>
        <v>3</v>
      </c>
      <c r="D440" s="73"/>
      <c r="E440" s="70"/>
      <c r="F440" s="70" t="s">
        <v>1098</v>
      </c>
      <c r="G440" s="73"/>
      <c r="H440" s="76" t="s">
        <v>2302</v>
      </c>
      <c r="I440" s="96"/>
      <c r="J440" s="96"/>
      <c r="K440" s="76"/>
      <c r="L440" s="76"/>
      <c r="M440" s="76"/>
      <c r="N440" s="76"/>
      <c r="O440" s="76"/>
      <c r="P440" s="76"/>
      <c r="Q440" s="76"/>
      <c r="R440" s="76"/>
      <c r="S440" s="76"/>
      <c r="T440" s="76"/>
      <c r="U440" s="268">
        <f t="shared" ref="U440:AB440" si="90">U439</f>
        <v>0.33</v>
      </c>
      <c r="V440" s="268">
        <f t="shared" si="90"/>
        <v>0.33</v>
      </c>
      <c r="W440" s="268">
        <f t="shared" si="90"/>
        <v>0.33</v>
      </c>
      <c r="X440" s="268">
        <f t="shared" si="90"/>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outlineLevel="2" collapsed="1" x14ac:dyDescent="0.35">
      <c r="A441" s="45"/>
      <c r="B441" s="54"/>
      <c r="C441" s="47">
        <f t="shared" si="88"/>
        <v>3</v>
      </c>
      <c r="D441" s="73"/>
      <c r="E441" s="70"/>
      <c r="F441" s="70" t="s">
        <v>1099</v>
      </c>
      <c r="G441" s="73"/>
      <c r="H441" s="76" t="s">
        <v>2303</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1100</v>
      </c>
      <c r="G442" s="73"/>
      <c r="H442" s="76" t="s">
        <v>631</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1105</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1108</v>
      </c>
      <c r="G450" s="73"/>
      <c r="H450" s="76" t="s">
        <v>631</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1113</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1116</v>
      </c>
      <c r="G458" s="73"/>
      <c r="H458" s="76" t="s">
        <v>631</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1120</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1121</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1122</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1123</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1124</v>
      </c>
      <c r="G466" s="73"/>
      <c r="H466" s="76" t="s">
        <v>631</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88"/>
        <v>3</v>
      </c>
      <c r="D467" s="73"/>
      <c r="E467" s="70"/>
      <c r="F467" s="70" t="s">
        <v>1125</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88"/>
        <v>3</v>
      </c>
      <c r="D468" s="73"/>
      <c r="E468" s="70"/>
      <c r="F468" s="70" t="s">
        <v>1126</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88"/>
        <v>3</v>
      </c>
      <c r="D469" s="73"/>
      <c r="E469" s="70"/>
      <c r="F469" s="70" t="s">
        <v>1127</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88"/>
        <v>3</v>
      </c>
      <c r="D470" s="73"/>
      <c r="E470" s="70"/>
      <c r="F470" s="70" t="s">
        <v>1128</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88"/>
        <v>3</v>
      </c>
      <c r="D471" s="73"/>
      <c r="E471" s="70"/>
      <c r="F471" s="70" t="s">
        <v>1129</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88"/>
        <v>3</v>
      </c>
      <c r="D472" s="73"/>
      <c r="E472" s="70"/>
      <c r="F472" s="70" t="s">
        <v>1130</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88"/>
        <v>3</v>
      </c>
      <c r="D473" s="73"/>
      <c r="E473" s="70"/>
      <c r="F473" s="70" t="s">
        <v>1131</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88"/>
        <v>3</v>
      </c>
      <c r="D474" s="73"/>
      <c r="E474" s="70"/>
      <c r="F474" s="70" t="s">
        <v>1132</v>
      </c>
      <c r="G474" s="73"/>
      <c r="H474" s="76" t="s">
        <v>631</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88"/>
        <v>3</v>
      </c>
      <c r="D475" s="73"/>
      <c r="E475" s="70"/>
      <c r="F475" s="70" t="s">
        <v>1133</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88"/>
        <v>3</v>
      </c>
      <c r="D476" s="73"/>
      <c r="E476" s="70"/>
      <c r="F476" s="70" t="s">
        <v>1134</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88"/>
        <v>3</v>
      </c>
      <c r="D477" s="73"/>
      <c r="E477" s="70"/>
      <c r="F477" s="70" t="s">
        <v>1135</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88"/>
        <v>3</v>
      </c>
      <c r="D478" s="73"/>
      <c r="E478" s="70"/>
      <c r="F478" s="70" t="s">
        <v>1136</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88"/>
        <v>3</v>
      </c>
      <c r="D479" s="73"/>
      <c r="E479" s="70"/>
      <c r="F479" s="70" t="s">
        <v>1137</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88"/>
        <v>3</v>
      </c>
      <c r="D480" s="73"/>
      <c r="E480" s="70"/>
      <c r="F480" s="70" t="s">
        <v>1138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88"/>
        <v>3</v>
      </c>
      <c r="D481" s="73"/>
      <c r="E481" s="70"/>
      <c r="F481" s="70" t="s">
        <v>1139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92">INT($C$29)+2</f>
        <v>3</v>
      </c>
      <c r="D482" s="73"/>
      <c r="E482" s="70"/>
      <c r="F482" s="70" t="s">
        <v>1140</v>
      </c>
      <c r="G482" s="73"/>
      <c r="H482" s="76" t="s">
        <v>2206</v>
      </c>
      <c r="I482" s="96"/>
      <c r="J482" s="96"/>
      <c r="K482" s="76"/>
      <c r="L482" s="76"/>
      <c r="M482" s="76"/>
      <c r="N482" s="76"/>
      <c r="O482" s="76"/>
      <c r="P482" s="76"/>
      <c r="Q482" s="76"/>
      <c r="R482" s="76"/>
      <c r="S482" s="76"/>
      <c r="T482" s="76"/>
      <c r="U482" s="97">
        <f t="shared" ref="U482" si="93">-1+0.4</f>
        <v>-0.6</v>
      </c>
      <c r="V482" s="262">
        <f t="shared" ref="V482" si="94">U482</f>
        <v>-0.6</v>
      </c>
      <c r="W482" s="262">
        <f t="shared" ref="W482" si="95">V482</f>
        <v>-0.6</v>
      </c>
      <c r="X482" s="262">
        <f t="shared" ref="X482" si="96">Y482</f>
        <v>-1</v>
      </c>
      <c r="Y482" s="97">
        <v>-1</v>
      </c>
      <c r="Z482" s="262">
        <f t="shared" ref="Z482:AB482" si="97">Y482</f>
        <v>-1</v>
      </c>
      <c r="AA482" s="262">
        <f t="shared" si="97"/>
        <v>-1</v>
      </c>
      <c r="AB482" s="262">
        <f t="shared" si="97"/>
        <v>-1</v>
      </c>
      <c r="AC482" s="76"/>
      <c r="AD482" s="97" t="s">
        <v>2623</v>
      </c>
      <c r="AE482" s="76"/>
      <c r="AF482" s="97">
        <v>1</v>
      </c>
      <c r="AG482" s="97">
        <v>1</v>
      </c>
      <c r="AH482" s="73"/>
      <c r="AI482" s="57"/>
      <c r="AJ482" s="45"/>
      <c r="AK482" s="45"/>
      <c r="AL482" s="45"/>
    </row>
    <row r="483" spans="1:38" outlineLevel="2" x14ac:dyDescent="0.35">
      <c r="A483" s="45"/>
      <c r="B483" s="54"/>
      <c r="C483" s="47">
        <f t="shared" si="92"/>
        <v>3</v>
      </c>
      <c r="D483" s="73"/>
      <c r="E483" s="70"/>
      <c r="F483" s="70" t="s">
        <v>1141</v>
      </c>
      <c r="G483" s="73"/>
      <c r="H483" s="76" t="s">
        <v>2633</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92"/>
        <v>3</v>
      </c>
      <c r="D484" s="73"/>
      <c r="E484" s="70"/>
      <c r="F484" s="70" t="s">
        <v>1142</v>
      </c>
      <c r="G484" s="73"/>
      <c r="H484" s="76" t="s">
        <v>2634</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92"/>
        <v>3</v>
      </c>
      <c r="D485" s="73"/>
      <c r="E485" s="70"/>
      <c r="F485" s="70" t="s">
        <v>1143</v>
      </c>
      <c r="G485" s="73"/>
      <c r="H485" s="76" t="s">
        <v>2635</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1144</v>
      </c>
      <c r="G486" s="73"/>
      <c r="H486" s="76" t="s">
        <v>2636</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1145</v>
      </c>
      <c r="G487" s="73"/>
      <c r="H487" s="76" t="s">
        <v>2637</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1146</v>
      </c>
      <c r="G488" s="73"/>
      <c r="H488" s="76" t="s">
        <v>2638</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92"/>
        <v>3</v>
      </c>
      <c r="D489" s="73"/>
      <c r="E489" s="70"/>
      <c r="F489" s="70" t="s">
        <v>1147</v>
      </c>
      <c r="G489" s="73"/>
      <c r="H489" s="76" t="s">
        <v>2639</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1148</v>
      </c>
      <c r="G490" s="73"/>
      <c r="H490" s="76" t="s">
        <v>631</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1149</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1150</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1151</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1152</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1153</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1154</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1155</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1156</v>
      </c>
      <c r="G498" s="73"/>
      <c r="H498" s="76" t="s">
        <v>631</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92"/>
        <v>3</v>
      </c>
      <c r="D499" s="73"/>
      <c r="E499" s="70"/>
      <c r="F499" s="70" t="s">
        <v>1157</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92"/>
        <v>3</v>
      </c>
      <c r="D500" s="73"/>
      <c r="E500" s="70"/>
      <c r="F500" s="70" t="s">
        <v>1158</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92"/>
        <v>3</v>
      </c>
      <c r="D501" s="73"/>
      <c r="E501" s="70"/>
      <c r="F501" s="70" t="s">
        <v>1159</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92"/>
        <v>3</v>
      </c>
      <c r="D502" s="73"/>
      <c r="E502" s="70"/>
      <c r="F502" s="70" t="s">
        <v>1160</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92"/>
        <v>3</v>
      </c>
      <c r="D503" s="73"/>
      <c r="E503" s="70"/>
      <c r="F503" s="70" t="s">
        <v>1161</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92"/>
        <v>3</v>
      </c>
      <c r="D504" s="73"/>
      <c r="E504" s="70"/>
      <c r="F504" s="70" t="s">
        <v>1162</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92"/>
        <v>3</v>
      </c>
      <c r="D505" s="73"/>
      <c r="E505" s="70"/>
      <c r="F505" s="70" t="s">
        <v>1163</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92"/>
        <v>3</v>
      </c>
      <c r="D506" s="73"/>
      <c r="E506" s="70"/>
      <c r="F506" s="70" t="s">
        <v>1164</v>
      </c>
      <c r="G506" s="73"/>
      <c r="H506" s="76" t="s">
        <v>631</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92"/>
        <v>3</v>
      </c>
      <c r="D507" s="73"/>
      <c r="E507" s="70"/>
      <c r="F507" s="70" t="s">
        <v>1165</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92"/>
        <v>3</v>
      </c>
      <c r="D508" s="73"/>
      <c r="E508" s="70"/>
      <c r="F508" s="70" t="s">
        <v>1166</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92"/>
        <v>3</v>
      </c>
      <c r="D509" s="73"/>
      <c r="E509" s="70"/>
      <c r="F509" s="70" t="s">
        <v>1167</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92"/>
        <v>3</v>
      </c>
      <c r="D510" s="73"/>
      <c r="E510" s="70"/>
      <c r="F510" s="70" t="s">
        <v>1168</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92"/>
        <v>3</v>
      </c>
      <c r="D511" s="73"/>
      <c r="E511" s="70"/>
      <c r="F511" s="70" t="s">
        <v>1169</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92"/>
        <v>3</v>
      </c>
      <c r="D512" s="73"/>
      <c r="E512" s="70"/>
      <c r="F512" s="70" t="s">
        <v>1170</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92"/>
        <v>3</v>
      </c>
      <c r="D513" s="73"/>
      <c r="E513" s="70"/>
      <c r="F513" s="70" t="s">
        <v>1171</v>
      </c>
      <c r="G513" s="73"/>
      <c r="H513" s="76"/>
      <c r="I513" s="96"/>
      <c r="J513" s="96"/>
      <c r="K513" s="76"/>
      <c r="L513" s="76"/>
      <c r="M513" s="76"/>
      <c r="N513" s="76"/>
      <c r="O513" s="76"/>
      <c r="P513" s="76"/>
      <c r="Q513" s="76"/>
      <c r="R513" s="76"/>
      <c r="S513" s="76"/>
      <c r="T513" s="96" t="s">
        <v>1172</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92"/>
        <v>3</v>
      </c>
      <c r="D514" s="73"/>
      <c r="E514" s="70"/>
      <c r="F514" s="70" t="s">
        <v>1173</v>
      </c>
      <c r="G514" s="73"/>
      <c r="H514" s="76" t="s">
        <v>1174</v>
      </c>
      <c r="I514" s="96" t="s">
        <v>529</v>
      </c>
      <c r="J514" s="96" t="s">
        <v>1175</v>
      </c>
      <c r="K514" s="76"/>
      <c r="L514" s="76"/>
      <c r="M514" s="76"/>
      <c r="N514" s="76"/>
      <c r="O514" s="76"/>
      <c r="P514" s="76"/>
      <c r="Q514" s="76"/>
      <c r="R514" s="76"/>
      <c r="S514" s="76"/>
      <c r="T514" s="76">
        <v>-0.1</v>
      </c>
      <c r="U514" s="97">
        <v>-0.2</v>
      </c>
      <c r="V514" s="97">
        <v>-0.2</v>
      </c>
      <c r="W514" s="97">
        <v>-0.2</v>
      </c>
      <c r="X514" s="262">
        <f t="shared" ref="X514:AB526" si="98">W514</f>
        <v>-0.2</v>
      </c>
      <c r="Y514" s="262">
        <f t="shared" si="98"/>
        <v>-0.2</v>
      </c>
      <c r="Z514" s="262">
        <f t="shared" si="98"/>
        <v>-0.2</v>
      </c>
      <c r="AA514" s="262">
        <f t="shared" si="98"/>
        <v>-0.2</v>
      </c>
      <c r="AB514" s="262">
        <f t="shared" si="98"/>
        <v>-0.2</v>
      </c>
      <c r="AC514" s="76"/>
      <c r="AD514" s="97" t="s">
        <v>1176</v>
      </c>
      <c r="AE514" s="76"/>
      <c r="AF514" s="97">
        <v>1</v>
      </c>
      <c r="AG514" s="97">
        <v>1</v>
      </c>
      <c r="AH514" s="73"/>
      <c r="AI514" s="57"/>
      <c r="AJ514" s="45"/>
      <c r="AK514" s="45"/>
      <c r="AL514" s="45"/>
    </row>
    <row r="515" spans="1:38" outlineLevel="2" x14ac:dyDescent="0.35">
      <c r="A515" s="45"/>
      <c r="B515" s="54"/>
      <c r="C515" s="47">
        <f t="shared" si="92"/>
        <v>3</v>
      </c>
      <c r="D515" s="73"/>
      <c r="E515" s="70"/>
      <c r="F515" s="70" t="s">
        <v>1177</v>
      </c>
      <c r="G515" s="73"/>
      <c r="H515" s="76" t="s">
        <v>2640</v>
      </c>
      <c r="I515" s="96" t="s">
        <v>529</v>
      </c>
      <c r="J515" s="96" t="s">
        <v>1175</v>
      </c>
      <c r="K515" s="76"/>
      <c r="L515" s="76"/>
      <c r="M515" s="76"/>
      <c r="N515" s="76"/>
      <c r="O515" s="76"/>
      <c r="P515" s="76"/>
      <c r="Q515" s="76"/>
      <c r="R515" s="76"/>
      <c r="S515" s="76"/>
      <c r="T515" s="76">
        <v>0</v>
      </c>
      <c r="U515" s="97">
        <v>-0.1</v>
      </c>
      <c r="V515" s="97">
        <v>-0.1</v>
      </c>
      <c r="W515" s="97">
        <v>-0.1</v>
      </c>
      <c r="X515" s="262">
        <f t="shared" si="98"/>
        <v>-0.1</v>
      </c>
      <c r="Y515" s="262">
        <f t="shared" si="98"/>
        <v>-0.1</v>
      </c>
      <c r="Z515" s="262">
        <f t="shared" si="98"/>
        <v>-0.1</v>
      </c>
      <c r="AA515" s="262">
        <f t="shared" si="98"/>
        <v>-0.1</v>
      </c>
      <c r="AB515" s="262">
        <f t="shared" si="98"/>
        <v>-0.1</v>
      </c>
      <c r="AC515" s="76"/>
      <c r="AD515" s="97" t="s">
        <v>2628</v>
      </c>
      <c r="AE515" s="76"/>
      <c r="AF515" s="97">
        <v>1</v>
      </c>
      <c r="AG515" s="97">
        <v>1</v>
      </c>
      <c r="AH515" s="73"/>
      <c r="AI515" s="57"/>
      <c r="AJ515" s="45"/>
      <c r="AK515" s="45"/>
      <c r="AL515" s="45"/>
    </row>
    <row r="516" spans="1:38" outlineLevel="2" x14ac:dyDescent="0.35">
      <c r="A516" s="45"/>
      <c r="B516" s="54"/>
      <c r="C516" s="47">
        <f t="shared" si="92"/>
        <v>3</v>
      </c>
      <c r="D516" s="73"/>
      <c r="E516" s="70"/>
      <c r="F516" s="70" t="s">
        <v>1178</v>
      </c>
      <c r="G516" s="73"/>
      <c r="H516" s="76" t="s">
        <v>2641</v>
      </c>
      <c r="I516" s="96" t="s">
        <v>529</v>
      </c>
      <c r="J516" s="96" t="s">
        <v>1175</v>
      </c>
      <c r="K516" s="76"/>
      <c r="L516" s="76"/>
      <c r="M516" s="76"/>
      <c r="N516" s="76"/>
      <c r="O516" s="76"/>
      <c r="P516" s="76"/>
      <c r="Q516" s="76"/>
      <c r="R516" s="76"/>
      <c r="S516" s="76"/>
      <c r="T516" s="76">
        <v>-1.4E-2</v>
      </c>
      <c r="U516" s="97">
        <v>0</v>
      </c>
      <c r="V516" s="97">
        <v>0</v>
      </c>
      <c r="W516" s="97">
        <v>0</v>
      </c>
      <c r="X516" s="262">
        <f t="shared" si="98"/>
        <v>0</v>
      </c>
      <c r="Y516" s="262">
        <f t="shared" si="98"/>
        <v>0</v>
      </c>
      <c r="Z516" s="262">
        <f t="shared" si="98"/>
        <v>0</v>
      </c>
      <c r="AA516" s="262">
        <f t="shared" si="98"/>
        <v>0</v>
      </c>
      <c r="AB516" s="262">
        <f t="shared" si="98"/>
        <v>0</v>
      </c>
      <c r="AC516" s="76"/>
      <c r="AD516" s="97"/>
      <c r="AE516" s="76"/>
      <c r="AF516" s="97">
        <v>1</v>
      </c>
      <c r="AG516" s="97">
        <v>1</v>
      </c>
      <c r="AH516" s="73"/>
      <c r="AI516" s="57"/>
      <c r="AJ516" s="45"/>
      <c r="AK516" s="45"/>
      <c r="AL516" s="45"/>
    </row>
    <row r="517" spans="1:38" outlineLevel="2" x14ac:dyDescent="0.35">
      <c r="A517" s="45"/>
      <c r="B517" s="54"/>
      <c r="C517" s="47">
        <f t="shared" si="92"/>
        <v>3</v>
      </c>
      <c r="D517" s="73"/>
      <c r="E517" s="70"/>
      <c r="F517" s="70" t="s">
        <v>1179</v>
      </c>
      <c r="G517" s="73"/>
      <c r="H517" s="76" t="s">
        <v>2642</v>
      </c>
      <c r="I517" s="96" t="s">
        <v>529</v>
      </c>
      <c r="J517" s="96" t="s">
        <v>1175</v>
      </c>
      <c r="K517" s="76"/>
      <c r="L517" s="76"/>
      <c r="M517" s="76"/>
      <c r="N517" s="76"/>
      <c r="O517" s="76"/>
      <c r="P517" s="76"/>
      <c r="Q517" s="76"/>
      <c r="R517" s="76"/>
      <c r="S517" s="76"/>
      <c r="T517" s="76">
        <v>-0.104</v>
      </c>
      <c r="U517" s="97">
        <v>0</v>
      </c>
      <c r="V517" s="97">
        <v>0</v>
      </c>
      <c r="W517" s="97">
        <v>0</v>
      </c>
      <c r="X517" s="262">
        <f t="shared" si="98"/>
        <v>0</v>
      </c>
      <c r="Y517" s="262">
        <f t="shared" si="98"/>
        <v>0</v>
      </c>
      <c r="Z517" s="262">
        <f t="shared" si="98"/>
        <v>0</v>
      </c>
      <c r="AA517" s="262">
        <f t="shared" si="98"/>
        <v>0</v>
      </c>
      <c r="AB517" s="262">
        <f t="shared" si="98"/>
        <v>0</v>
      </c>
      <c r="AC517" s="76"/>
      <c r="AD517" s="97"/>
      <c r="AE517" s="76"/>
      <c r="AF517" s="97">
        <v>1</v>
      </c>
      <c r="AG517" s="97">
        <v>1</v>
      </c>
      <c r="AH517" s="73"/>
      <c r="AI517" s="57"/>
      <c r="AJ517" s="45"/>
      <c r="AK517" s="45"/>
      <c r="AL517" s="45"/>
    </row>
    <row r="518" spans="1:38" outlineLevel="2" collapsed="1" x14ac:dyDescent="0.35">
      <c r="A518" s="45"/>
      <c r="B518" s="54"/>
      <c r="C518" s="47">
        <f t="shared" si="92"/>
        <v>3</v>
      </c>
      <c r="D518" s="73"/>
      <c r="E518" s="70"/>
      <c r="F518" s="70" t="s">
        <v>1180</v>
      </c>
      <c r="G518" s="73"/>
      <c r="H518" s="76" t="s">
        <v>2643</v>
      </c>
      <c r="I518" s="96" t="s">
        <v>529</v>
      </c>
      <c r="J518" s="96" t="s">
        <v>1175</v>
      </c>
      <c r="K518" s="76"/>
      <c r="L518" s="76"/>
      <c r="M518" s="76"/>
      <c r="N518" s="76"/>
      <c r="O518" s="76"/>
      <c r="P518" s="76"/>
      <c r="Q518" s="76"/>
      <c r="R518" s="76"/>
      <c r="S518" s="76"/>
      <c r="T518" s="76">
        <v>-0.32100000000000001</v>
      </c>
      <c r="U518" s="97">
        <v>0</v>
      </c>
      <c r="V518" s="97">
        <v>0</v>
      </c>
      <c r="W518" s="97">
        <v>0</v>
      </c>
      <c r="X518" s="262">
        <f t="shared" si="98"/>
        <v>0</v>
      </c>
      <c r="Y518" s="262">
        <f t="shared" si="98"/>
        <v>0</v>
      </c>
      <c r="Z518" s="262">
        <f t="shared" si="98"/>
        <v>0</v>
      </c>
      <c r="AA518" s="262">
        <f t="shared" si="98"/>
        <v>0</v>
      </c>
      <c r="AB518" s="262">
        <f t="shared" si="98"/>
        <v>0</v>
      </c>
      <c r="AC518" s="76"/>
      <c r="AD518" s="97"/>
      <c r="AE518" s="76"/>
      <c r="AF518" s="97">
        <v>1</v>
      </c>
      <c r="AG518" s="97">
        <v>1</v>
      </c>
      <c r="AH518" s="73"/>
      <c r="AI518" s="57"/>
      <c r="AJ518" s="45"/>
      <c r="AK518" s="45"/>
      <c r="AL518" s="45"/>
    </row>
    <row r="519" spans="1:38" hidden="1" outlineLevel="3" x14ac:dyDescent="0.35">
      <c r="A519" s="45"/>
      <c r="B519" s="54"/>
      <c r="C519" s="47">
        <f t="shared" si="92"/>
        <v>3</v>
      </c>
      <c r="D519" s="73"/>
      <c r="E519" s="70"/>
      <c r="F519" s="70" t="s">
        <v>1181</v>
      </c>
      <c r="G519" s="73"/>
      <c r="H519" s="76" t="s">
        <v>2644</v>
      </c>
      <c r="I519" s="96" t="s">
        <v>529</v>
      </c>
      <c r="J519" s="96" t="s">
        <v>1175</v>
      </c>
      <c r="K519" s="76"/>
      <c r="L519" s="76"/>
      <c r="M519" s="76"/>
      <c r="N519" s="76"/>
      <c r="O519" s="76"/>
      <c r="P519" s="76"/>
      <c r="Q519" s="76"/>
      <c r="R519" s="76"/>
      <c r="S519" s="76"/>
      <c r="T519" s="76">
        <v>-0.32100000000000001</v>
      </c>
      <c r="U519" s="268">
        <f>U518</f>
        <v>0</v>
      </c>
      <c r="V519" s="268">
        <f>V518</f>
        <v>0</v>
      </c>
      <c r="W519" s="268">
        <f>W518</f>
        <v>0</v>
      </c>
      <c r="X519" s="268">
        <f t="shared" ref="X519:AB521" si="99">X518</f>
        <v>0</v>
      </c>
      <c r="Y519" s="268">
        <f t="shared" si="99"/>
        <v>0</v>
      </c>
      <c r="Z519" s="268">
        <f t="shared" si="99"/>
        <v>0</v>
      </c>
      <c r="AA519" s="268">
        <f t="shared" si="99"/>
        <v>0</v>
      </c>
      <c r="AB519" s="268">
        <f t="shared" si="99"/>
        <v>0</v>
      </c>
      <c r="AC519" s="76"/>
      <c r="AD519" s="97"/>
      <c r="AE519" s="76"/>
      <c r="AF519" s="97">
        <v>1</v>
      </c>
      <c r="AG519" s="97">
        <v>1</v>
      </c>
      <c r="AH519" s="73"/>
      <c r="AI519" s="57"/>
      <c r="AJ519" s="45"/>
      <c r="AK519" s="45"/>
      <c r="AL519" s="45"/>
    </row>
    <row r="520" spans="1:38" hidden="1" outlineLevel="3" x14ac:dyDescent="0.35">
      <c r="A520" s="45"/>
      <c r="B520" s="54"/>
      <c r="C520" s="47">
        <f t="shared" si="92"/>
        <v>3</v>
      </c>
      <c r="D520" s="73"/>
      <c r="E520" s="70"/>
      <c r="F520" s="70" t="s">
        <v>1182</v>
      </c>
      <c r="G520" s="73"/>
      <c r="H520" s="76" t="s">
        <v>2645</v>
      </c>
      <c r="I520" s="96" t="s">
        <v>529</v>
      </c>
      <c r="J520" s="96" t="s">
        <v>1175</v>
      </c>
      <c r="K520" s="76"/>
      <c r="L520" s="76"/>
      <c r="M520" s="76"/>
      <c r="N520" s="76"/>
      <c r="O520" s="76"/>
      <c r="P520" s="76"/>
      <c r="Q520" s="76"/>
      <c r="R520" s="76"/>
      <c r="S520" s="76"/>
      <c r="T520" s="76">
        <v>-0.32100000000000001</v>
      </c>
      <c r="U520" s="268">
        <f t="shared" ref="U520:W521" si="100">U519</f>
        <v>0</v>
      </c>
      <c r="V520" s="268">
        <f t="shared" si="100"/>
        <v>0</v>
      </c>
      <c r="W520" s="268">
        <f t="shared" si="100"/>
        <v>0</v>
      </c>
      <c r="X520" s="268">
        <f t="shared" si="99"/>
        <v>0</v>
      </c>
      <c r="Y520" s="268">
        <f t="shared" si="99"/>
        <v>0</v>
      </c>
      <c r="Z520" s="268">
        <f t="shared" si="99"/>
        <v>0</v>
      </c>
      <c r="AA520" s="268">
        <f t="shared" si="99"/>
        <v>0</v>
      </c>
      <c r="AB520" s="268">
        <f t="shared" si="99"/>
        <v>0</v>
      </c>
      <c r="AC520" s="76"/>
      <c r="AD520" s="97"/>
      <c r="AE520" s="76"/>
      <c r="AF520" s="97">
        <v>1</v>
      </c>
      <c r="AG520" s="97">
        <v>1</v>
      </c>
      <c r="AH520" s="73"/>
      <c r="AI520" s="57"/>
      <c r="AJ520" s="45"/>
      <c r="AK520" s="45"/>
      <c r="AL520" s="45"/>
    </row>
    <row r="521" spans="1:38" hidden="1" outlineLevel="3" x14ac:dyDescent="0.35">
      <c r="A521" s="45"/>
      <c r="B521" s="54"/>
      <c r="C521" s="47">
        <f t="shared" si="92"/>
        <v>3</v>
      </c>
      <c r="D521" s="73"/>
      <c r="E521" s="70"/>
      <c r="F521" s="70" t="s">
        <v>1183</v>
      </c>
      <c r="G521" s="73"/>
      <c r="H521" s="76" t="s">
        <v>2646</v>
      </c>
      <c r="I521" s="96" t="s">
        <v>529</v>
      </c>
      <c r="J521" s="96" t="s">
        <v>1175</v>
      </c>
      <c r="K521" s="76"/>
      <c r="L521" s="76"/>
      <c r="M521" s="76"/>
      <c r="N521" s="76"/>
      <c r="O521" s="76"/>
      <c r="P521" s="76"/>
      <c r="Q521" s="76"/>
      <c r="R521" s="76"/>
      <c r="S521" s="76"/>
      <c r="T521" s="76">
        <v>-0.32100000000000001</v>
      </c>
      <c r="U521" s="268">
        <f t="shared" si="100"/>
        <v>0</v>
      </c>
      <c r="V521" s="268">
        <f t="shared" si="100"/>
        <v>0</v>
      </c>
      <c r="W521" s="268">
        <f t="shared" si="100"/>
        <v>0</v>
      </c>
      <c r="X521" s="268">
        <f t="shared" si="99"/>
        <v>0</v>
      </c>
      <c r="Y521" s="268">
        <f t="shared" si="99"/>
        <v>0</v>
      </c>
      <c r="Z521" s="268">
        <f t="shared" si="99"/>
        <v>0</v>
      </c>
      <c r="AA521" s="268">
        <f t="shared" si="99"/>
        <v>0</v>
      </c>
      <c r="AB521" s="268">
        <f t="shared" si="99"/>
        <v>0</v>
      </c>
      <c r="AC521" s="76"/>
      <c r="AD521" s="97"/>
      <c r="AE521" s="76"/>
      <c r="AF521" s="97">
        <v>1</v>
      </c>
      <c r="AG521" s="97">
        <v>1</v>
      </c>
      <c r="AH521" s="73"/>
      <c r="AI521" s="57"/>
      <c r="AJ521" s="45"/>
      <c r="AK521" s="45"/>
      <c r="AL521" s="45"/>
    </row>
    <row r="522" spans="1:38" outlineLevel="2" x14ac:dyDescent="0.35">
      <c r="A522" s="45"/>
      <c r="B522" s="54"/>
      <c r="C522" s="47">
        <f t="shared" si="92"/>
        <v>3</v>
      </c>
      <c r="D522" s="73"/>
      <c r="E522" s="70"/>
      <c r="F522" s="70" t="s">
        <v>1184</v>
      </c>
      <c r="G522" s="73"/>
      <c r="H522" s="76" t="s">
        <v>1185</v>
      </c>
      <c r="I522" s="96" t="s">
        <v>529</v>
      </c>
      <c r="J522" s="96" t="s">
        <v>1175</v>
      </c>
      <c r="K522" s="76"/>
      <c r="L522" s="76"/>
      <c r="M522" s="76"/>
      <c r="N522" s="76"/>
      <c r="O522" s="76"/>
      <c r="P522" s="76"/>
      <c r="Q522" s="76"/>
      <c r="R522" s="76"/>
      <c r="S522" s="76"/>
      <c r="T522" s="76">
        <v>0</v>
      </c>
      <c r="U522" s="97">
        <v>0</v>
      </c>
      <c r="V522" s="97">
        <v>0</v>
      </c>
      <c r="W522" s="97">
        <v>0</v>
      </c>
      <c r="X522" s="262">
        <f t="shared" si="98"/>
        <v>0</v>
      </c>
      <c r="Y522" s="262">
        <f t="shared" si="98"/>
        <v>0</v>
      </c>
      <c r="Z522" s="262">
        <f t="shared" si="98"/>
        <v>0</v>
      </c>
      <c r="AA522" s="262">
        <f t="shared" si="98"/>
        <v>0</v>
      </c>
      <c r="AB522" s="262">
        <f t="shared" si="98"/>
        <v>0</v>
      </c>
      <c r="AC522" s="76"/>
      <c r="AD522" s="97"/>
      <c r="AE522" s="76"/>
      <c r="AF522" s="97">
        <v>1</v>
      </c>
      <c r="AG522" s="97">
        <v>1</v>
      </c>
      <c r="AH522" s="73"/>
      <c r="AI522" s="57"/>
      <c r="AJ522" s="45"/>
      <c r="AK522" s="45"/>
      <c r="AL522" s="45"/>
    </row>
    <row r="523" spans="1:38" outlineLevel="2" x14ac:dyDescent="0.35">
      <c r="A523" s="45"/>
      <c r="B523" s="54"/>
      <c r="C523" s="47">
        <f t="shared" si="92"/>
        <v>3</v>
      </c>
      <c r="D523" s="73"/>
      <c r="E523" s="70"/>
      <c r="F523" s="70" t="s">
        <v>1186</v>
      </c>
      <c r="G523" s="73"/>
      <c r="H523" s="76" t="s">
        <v>2647</v>
      </c>
      <c r="I523" s="96" t="s">
        <v>529</v>
      </c>
      <c r="J523" s="96" t="s">
        <v>1175</v>
      </c>
      <c r="K523" s="76"/>
      <c r="L523" s="76"/>
      <c r="M523" s="76"/>
      <c r="N523" s="76"/>
      <c r="O523" s="76"/>
      <c r="P523" s="76"/>
      <c r="Q523" s="76"/>
      <c r="R523" s="76"/>
      <c r="S523" s="76"/>
      <c r="T523" s="76">
        <v>0</v>
      </c>
      <c r="U523" s="97">
        <v>0</v>
      </c>
      <c r="V523" s="97">
        <v>0</v>
      </c>
      <c r="W523" s="97">
        <v>0</v>
      </c>
      <c r="X523" s="262">
        <f t="shared" si="98"/>
        <v>0</v>
      </c>
      <c r="Y523" s="262">
        <f t="shared" si="98"/>
        <v>0</v>
      </c>
      <c r="Z523" s="262">
        <f t="shared" si="98"/>
        <v>0</v>
      </c>
      <c r="AA523" s="262">
        <f t="shared" si="98"/>
        <v>0</v>
      </c>
      <c r="AB523" s="262">
        <f t="shared" si="98"/>
        <v>0</v>
      </c>
      <c r="AC523" s="76"/>
      <c r="AD523" s="97"/>
      <c r="AE523" s="76"/>
      <c r="AF523" s="97">
        <v>1</v>
      </c>
      <c r="AG523" s="97">
        <v>1</v>
      </c>
      <c r="AH523" s="73"/>
      <c r="AI523" s="57"/>
      <c r="AJ523" s="45"/>
      <c r="AK523" s="45"/>
      <c r="AL523" s="45"/>
    </row>
    <row r="524" spans="1:38" outlineLevel="2" x14ac:dyDescent="0.35">
      <c r="A524" s="45"/>
      <c r="B524" s="54"/>
      <c r="C524" s="47">
        <f t="shared" si="92"/>
        <v>3</v>
      </c>
      <c r="D524" s="73"/>
      <c r="E524" s="70"/>
      <c r="F524" s="70" t="s">
        <v>1187</v>
      </c>
      <c r="G524" s="73"/>
      <c r="H524" s="76" t="s">
        <v>2648</v>
      </c>
      <c r="I524" s="96" t="s">
        <v>529</v>
      </c>
      <c r="J524" s="96" t="s">
        <v>1175</v>
      </c>
      <c r="K524" s="76"/>
      <c r="L524" s="76"/>
      <c r="M524" s="76"/>
      <c r="N524" s="76"/>
      <c r="O524" s="76"/>
      <c r="P524" s="76"/>
      <c r="Q524" s="76"/>
      <c r="R524" s="76"/>
      <c r="S524" s="76"/>
      <c r="T524" s="76">
        <v>-1.7000000000000001E-2</v>
      </c>
      <c r="U524" s="97">
        <v>0</v>
      </c>
      <c r="V524" s="97">
        <v>0</v>
      </c>
      <c r="W524" s="97">
        <v>0</v>
      </c>
      <c r="X524" s="262">
        <f t="shared" si="98"/>
        <v>0</v>
      </c>
      <c r="Y524" s="262">
        <f t="shared" si="98"/>
        <v>0</v>
      </c>
      <c r="Z524" s="262">
        <f t="shared" si="98"/>
        <v>0</v>
      </c>
      <c r="AA524" s="262">
        <f t="shared" si="98"/>
        <v>0</v>
      </c>
      <c r="AB524" s="262">
        <f t="shared" si="98"/>
        <v>0</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1188</v>
      </c>
      <c r="G525" s="73"/>
      <c r="H525" s="76" t="s">
        <v>2649</v>
      </c>
      <c r="I525" s="96" t="s">
        <v>529</v>
      </c>
      <c r="J525" s="96" t="s">
        <v>1175</v>
      </c>
      <c r="K525" s="76"/>
      <c r="L525" s="76"/>
      <c r="M525" s="76"/>
      <c r="N525" s="76"/>
      <c r="O525" s="76"/>
      <c r="P525" s="76"/>
      <c r="Q525" s="76"/>
      <c r="R525" s="76"/>
      <c r="S525" s="76"/>
      <c r="T525" s="76">
        <v>-0.39700000000000002</v>
      </c>
      <c r="U525" s="97">
        <v>0</v>
      </c>
      <c r="V525" s="97">
        <v>0</v>
      </c>
      <c r="W525" s="97">
        <v>0</v>
      </c>
      <c r="X525" s="262">
        <f t="shared" si="98"/>
        <v>0</v>
      </c>
      <c r="Y525" s="262">
        <f t="shared" si="98"/>
        <v>0</v>
      </c>
      <c r="Z525" s="262">
        <f t="shared" si="98"/>
        <v>0</v>
      </c>
      <c r="AA525" s="262">
        <f t="shared" si="98"/>
        <v>0</v>
      </c>
      <c r="AB525" s="262">
        <f t="shared" si="98"/>
        <v>0</v>
      </c>
      <c r="AC525" s="76"/>
      <c r="AD525" s="97"/>
      <c r="AE525" s="76"/>
      <c r="AF525" s="97">
        <v>1</v>
      </c>
      <c r="AG525" s="97">
        <v>1</v>
      </c>
      <c r="AH525" s="73"/>
      <c r="AI525" s="57"/>
      <c r="AJ525" s="45"/>
      <c r="AK525" s="45"/>
      <c r="AL525" s="45"/>
    </row>
    <row r="526" spans="1:38" outlineLevel="2" collapsed="1" x14ac:dyDescent="0.35">
      <c r="A526" s="45"/>
      <c r="B526" s="54"/>
      <c r="C526" s="47">
        <f t="shared" si="92"/>
        <v>3</v>
      </c>
      <c r="D526" s="73"/>
      <c r="E526" s="70"/>
      <c r="F526" s="70" t="s">
        <v>1189</v>
      </c>
      <c r="G526" s="73"/>
      <c r="H526" s="76" t="s">
        <v>2650</v>
      </c>
      <c r="I526" s="96" t="s">
        <v>529</v>
      </c>
      <c r="J526" s="96" t="s">
        <v>1175</v>
      </c>
      <c r="K526" s="76"/>
      <c r="L526" s="76"/>
      <c r="M526" s="76"/>
      <c r="N526" s="76"/>
      <c r="O526" s="76"/>
      <c r="P526" s="76"/>
      <c r="Q526" s="76"/>
      <c r="R526" s="76"/>
      <c r="S526" s="76"/>
      <c r="T526" s="76">
        <v>-0.74199999999999999</v>
      </c>
      <c r="U526" s="97">
        <v>0</v>
      </c>
      <c r="V526" s="97">
        <v>0</v>
      </c>
      <c r="W526" s="97">
        <v>0</v>
      </c>
      <c r="X526" s="262">
        <f t="shared" si="98"/>
        <v>0</v>
      </c>
      <c r="Y526" s="262">
        <f t="shared" si="98"/>
        <v>0</v>
      </c>
      <c r="Z526" s="262">
        <f t="shared" si="98"/>
        <v>0</v>
      </c>
      <c r="AA526" s="262">
        <f t="shared" si="98"/>
        <v>0</v>
      </c>
      <c r="AB526" s="262">
        <f t="shared" si="98"/>
        <v>0</v>
      </c>
      <c r="AC526" s="76"/>
      <c r="AD526" s="97"/>
      <c r="AE526" s="76"/>
      <c r="AF526" s="97">
        <v>1</v>
      </c>
      <c r="AG526" s="97">
        <v>1</v>
      </c>
      <c r="AH526" s="73"/>
      <c r="AI526" s="57"/>
      <c r="AJ526" s="45"/>
      <c r="AK526" s="45"/>
      <c r="AL526" s="45"/>
    </row>
    <row r="527" spans="1:38" hidden="1" outlineLevel="3" x14ac:dyDescent="0.35">
      <c r="A527" s="45"/>
      <c r="B527" s="54"/>
      <c r="C527" s="47">
        <f t="shared" si="92"/>
        <v>3</v>
      </c>
      <c r="D527" s="73"/>
      <c r="E527" s="70"/>
      <c r="F527" s="70" t="s">
        <v>1190</v>
      </c>
      <c r="G527" s="73"/>
      <c r="H527" s="76" t="s">
        <v>2651</v>
      </c>
      <c r="I527" s="96" t="s">
        <v>529</v>
      </c>
      <c r="J527" s="96" t="s">
        <v>1175</v>
      </c>
      <c r="K527" s="76"/>
      <c r="L527" s="76"/>
      <c r="M527" s="76"/>
      <c r="N527" s="76"/>
      <c r="O527" s="76"/>
      <c r="P527" s="76"/>
      <c r="Q527" s="76"/>
      <c r="R527" s="76"/>
      <c r="S527" s="76"/>
      <c r="T527" s="76">
        <v>-0.74199999999999999</v>
      </c>
      <c r="U527" s="268">
        <f t="shared" ref="U527:AB529" si="101">U526</f>
        <v>0</v>
      </c>
      <c r="V527" s="268">
        <f t="shared" si="101"/>
        <v>0</v>
      </c>
      <c r="W527" s="268">
        <f t="shared" si="101"/>
        <v>0</v>
      </c>
      <c r="X527" s="268">
        <f t="shared" si="101"/>
        <v>0</v>
      </c>
      <c r="Y527" s="268">
        <f t="shared" si="101"/>
        <v>0</v>
      </c>
      <c r="Z527" s="268">
        <f t="shared" si="101"/>
        <v>0</v>
      </c>
      <c r="AA527" s="268">
        <f t="shared" si="101"/>
        <v>0</v>
      </c>
      <c r="AB527" s="268">
        <f t="shared" si="101"/>
        <v>0</v>
      </c>
      <c r="AC527" s="76"/>
      <c r="AD527" s="97"/>
      <c r="AE527" s="76"/>
      <c r="AF527" s="97">
        <v>1</v>
      </c>
      <c r="AG527" s="97">
        <v>1</v>
      </c>
      <c r="AH527" s="73"/>
      <c r="AI527" s="57"/>
      <c r="AJ527" s="45"/>
      <c r="AK527" s="45"/>
      <c r="AL527" s="45"/>
    </row>
    <row r="528" spans="1:38" hidden="1" outlineLevel="3" x14ac:dyDescent="0.35">
      <c r="A528" s="45"/>
      <c r="B528" s="54"/>
      <c r="C528" s="47">
        <f t="shared" si="92"/>
        <v>3</v>
      </c>
      <c r="D528" s="73"/>
      <c r="E528" s="70"/>
      <c r="F528" s="70" t="s">
        <v>1191</v>
      </c>
      <c r="G528" s="73"/>
      <c r="H528" s="76" t="s">
        <v>2652</v>
      </c>
      <c r="I528" s="96" t="s">
        <v>529</v>
      </c>
      <c r="J528" s="96" t="s">
        <v>1175</v>
      </c>
      <c r="K528" s="76"/>
      <c r="L528" s="76"/>
      <c r="M528" s="76"/>
      <c r="N528" s="76"/>
      <c r="O528" s="76"/>
      <c r="P528" s="76"/>
      <c r="Q528" s="76"/>
      <c r="R528" s="76"/>
      <c r="S528" s="76"/>
      <c r="T528" s="76">
        <v>-0.74199999999999999</v>
      </c>
      <c r="U528" s="268">
        <f t="shared" si="101"/>
        <v>0</v>
      </c>
      <c r="V528" s="268">
        <f t="shared" si="101"/>
        <v>0</v>
      </c>
      <c r="W528" s="268">
        <f t="shared" si="101"/>
        <v>0</v>
      </c>
      <c r="X528" s="268">
        <f t="shared" si="101"/>
        <v>0</v>
      </c>
      <c r="Y528" s="268">
        <f t="shared" si="101"/>
        <v>0</v>
      </c>
      <c r="Z528" s="268">
        <f t="shared" si="101"/>
        <v>0</v>
      </c>
      <c r="AA528" s="268">
        <f t="shared" si="101"/>
        <v>0</v>
      </c>
      <c r="AB528" s="268">
        <f t="shared" si="101"/>
        <v>0</v>
      </c>
      <c r="AC528" s="76"/>
      <c r="AD528" s="97"/>
      <c r="AE528" s="76"/>
      <c r="AF528" s="97">
        <v>1</v>
      </c>
      <c r="AG528" s="97">
        <v>1</v>
      </c>
      <c r="AH528" s="73"/>
      <c r="AI528" s="57"/>
      <c r="AJ528" s="45"/>
      <c r="AK528" s="45"/>
      <c r="AL528" s="45"/>
    </row>
    <row r="529" spans="1:38" hidden="1" outlineLevel="3" collapsed="1" x14ac:dyDescent="0.35">
      <c r="A529" s="45"/>
      <c r="B529" s="54"/>
      <c r="C529" s="47">
        <f t="shared" si="92"/>
        <v>3</v>
      </c>
      <c r="D529" s="73"/>
      <c r="E529" s="70"/>
      <c r="F529" s="70" t="s">
        <v>1192</v>
      </c>
      <c r="G529" s="73"/>
      <c r="H529" s="76" t="s">
        <v>2653</v>
      </c>
      <c r="I529" s="96" t="s">
        <v>529</v>
      </c>
      <c r="J529" s="96" t="s">
        <v>1175</v>
      </c>
      <c r="K529" s="76"/>
      <c r="L529" s="76"/>
      <c r="M529" s="76"/>
      <c r="N529" s="76"/>
      <c r="O529" s="76"/>
      <c r="P529" s="76"/>
      <c r="Q529" s="76"/>
      <c r="R529" s="76"/>
      <c r="S529" s="76"/>
      <c r="T529" s="76">
        <v>-0.74199999999999999</v>
      </c>
      <c r="U529" s="268">
        <f t="shared" si="101"/>
        <v>0</v>
      </c>
      <c r="V529" s="268">
        <f t="shared" si="101"/>
        <v>0</v>
      </c>
      <c r="W529" s="268">
        <f t="shared" si="101"/>
        <v>0</v>
      </c>
      <c r="X529" s="268">
        <f t="shared" si="101"/>
        <v>0</v>
      </c>
      <c r="Y529" s="268">
        <f t="shared" si="101"/>
        <v>0</v>
      </c>
      <c r="Z529" s="268">
        <f t="shared" si="101"/>
        <v>0</v>
      </c>
      <c r="AA529" s="268">
        <f t="shared" si="101"/>
        <v>0</v>
      </c>
      <c r="AB529" s="268">
        <f t="shared" si="101"/>
        <v>0</v>
      </c>
      <c r="AC529" s="76"/>
      <c r="AD529" s="97"/>
      <c r="AE529" s="76"/>
      <c r="AF529" s="97">
        <v>1</v>
      </c>
      <c r="AG529" s="97">
        <v>1</v>
      </c>
      <c r="AH529" s="73"/>
      <c r="AI529" s="57"/>
      <c r="AJ529" s="45"/>
      <c r="AK529" s="45"/>
      <c r="AL529" s="45"/>
    </row>
    <row r="530" spans="1:38" hidden="1" outlineLevel="3" x14ac:dyDescent="0.35">
      <c r="A530" s="45"/>
      <c r="B530" s="54"/>
      <c r="C530" s="47">
        <f t="shared" si="92"/>
        <v>3</v>
      </c>
      <c r="D530" s="73"/>
      <c r="E530" s="70"/>
      <c r="F530" s="70" t="s">
        <v>1193</v>
      </c>
      <c r="G530" s="73"/>
      <c r="H530" s="76" t="s">
        <v>631</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92"/>
        <v>3</v>
      </c>
      <c r="D531" s="73"/>
      <c r="E531" s="70"/>
      <c r="F531" s="70" t="s">
        <v>1194</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92"/>
        <v>3</v>
      </c>
      <c r="D532" s="73"/>
      <c r="E532" s="70"/>
      <c r="F532" s="70" t="s">
        <v>1195</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92"/>
        <v>3</v>
      </c>
      <c r="D533" s="73"/>
      <c r="E533" s="70"/>
      <c r="F533" s="70" t="s">
        <v>1196</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92"/>
        <v>3</v>
      </c>
      <c r="D534" s="73"/>
      <c r="E534" s="70"/>
      <c r="F534" s="70" t="s">
        <v>1197</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92"/>
        <v>3</v>
      </c>
      <c r="D535" s="73"/>
      <c r="E535" s="70"/>
      <c r="F535" s="70" t="s">
        <v>1198</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92"/>
        <v>3</v>
      </c>
      <c r="D536" s="73"/>
      <c r="E536" s="70"/>
      <c r="F536" s="70" t="s">
        <v>1199</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92"/>
        <v>3</v>
      </c>
      <c r="D537" s="73"/>
      <c r="E537" s="70"/>
      <c r="F537" s="70" t="s">
        <v>1200</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92"/>
        <v>3</v>
      </c>
      <c r="D538" s="73"/>
      <c r="E538" s="70"/>
      <c r="F538" s="70" t="s">
        <v>1201</v>
      </c>
      <c r="G538" s="73"/>
      <c r="H538" s="76" t="s">
        <v>1202</v>
      </c>
      <c r="I538" s="96" t="s">
        <v>529</v>
      </c>
      <c r="J538" s="96" t="s">
        <v>1203</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1204</v>
      </c>
      <c r="AE538" s="76"/>
      <c r="AF538" s="97">
        <v>1</v>
      </c>
      <c r="AG538" s="97">
        <v>1</v>
      </c>
      <c r="AH538" s="73"/>
      <c r="AI538" s="57"/>
      <c r="AJ538" s="45"/>
      <c r="AK538" s="45"/>
      <c r="AL538" s="45"/>
    </row>
    <row r="539" spans="1:38" outlineLevel="2" x14ac:dyDescent="0.35">
      <c r="A539" s="45"/>
      <c r="B539" s="54"/>
      <c r="C539" s="47">
        <f t="shared" si="92"/>
        <v>3</v>
      </c>
      <c r="D539" s="73"/>
      <c r="E539" s="70"/>
      <c r="F539" s="70" t="s">
        <v>1205</v>
      </c>
      <c r="G539" s="73"/>
      <c r="H539" s="76" t="s">
        <v>2654</v>
      </c>
      <c r="I539" s="96" t="s">
        <v>529</v>
      </c>
      <c r="J539" s="96" t="s">
        <v>1203</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92"/>
        <v>3</v>
      </c>
      <c r="D540" s="73"/>
      <c r="E540" s="70"/>
      <c r="F540" s="70" t="s">
        <v>1206</v>
      </c>
      <c r="G540" s="73"/>
      <c r="H540" s="76" t="s">
        <v>2655</v>
      </c>
      <c r="I540" s="96" t="s">
        <v>529</v>
      </c>
      <c r="J540" s="96" t="s">
        <v>1203</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92"/>
        <v>3</v>
      </c>
      <c r="D541" s="73"/>
      <c r="E541" s="70"/>
      <c r="F541" s="70" t="s">
        <v>1207</v>
      </c>
      <c r="G541" s="73"/>
      <c r="H541" s="76" t="s">
        <v>2656</v>
      </c>
      <c r="I541" s="96" t="s">
        <v>529</v>
      </c>
      <c r="J541" s="96" t="s">
        <v>1203</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92"/>
        <v>3</v>
      </c>
      <c r="D542" s="73"/>
      <c r="E542" s="70"/>
      <c r="F542" s="70" t="s">
        <v>1208</v>
      </c>
      <c r="G542" s="73"/>
      <c r="H542" s="76" t="s">
        <v>2657</v>
      </c>
      <c r="I542" s="96" t="s">
        <v>529</v>
      </c>
      <c r="J542" s="96" t="s">
        <v>1203</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92"/>
        <v>3</v>
      </c>
      <c r="D543" s="73"/>
      <c r="E543" s="70"/>
      <c r="F543" s="70" t="s">
        <v>1209</v>
      </c>
      <c r="G543" s="73"/>
      <c r="H543" s="76" t="s">
        <v>2658</v>
      </c>
      <c r="I543" s="96" t="s">
        <v>529</v>
      </c>
      <c r="J543" s="96" t="s">
        <v>1203</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92"/>
        <v>3</v>
      </c>
      <c r="D544" s="73"/>
      <c r="E544" s="70"/>
      <c r="F544" s="70" t="s">
        <v>1210</v>
      </c>
      <c r="G544" s="73"/>
      <c r="H544" s="76" t="s">
        <v>2659</v>
      </c>
      <c r="I544" s="96" t="s">
        <v>529</v>
      </c>
      <c r="J544" s="96" t="s">
        <v>1203</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92"/>
        <v>3</v>
      </c>
      <c r="D545" s="73"/>
      <c r="E545" s="70"/>
      <c r="F545" s="70" t="s">
        <v>1211</v>
      </c>
      <c r="G545" s="73"/>
      <c r="H545" s="76" t="s">
        <v>2660</v>
      </c>
      <c r="I545" s="96" t="s">
        <v>529</v>
      </c>
      <c r="J545" s="96" t="s">
        <v>1203</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102">INT($C$29)+2</f>
        <v>3</v>
      </c>
      <c r="D546" s="73"/>
      <c r="E546" s="70"/>
      <c r="F546" s="70" t="s">
        <v>1212</v>
      </c>
      <c r="G546" s="73"/>
      <c r="H546" s="76" t="s">
        <v>2210</v>
      </c>
      <c r="I546" s="96" t="s">
        <v>529</v>
      </c>
      <c r="J546" s="96" t="s">
        <v>1175</v>
      </c>
      <c r="K546" s="76"/>
      <c r="L546" s="76"/>
      <c r="M546" s="76"/>
      <c r="N546" s="76"/>
      <c r="O546" s="76"/>
      <c r="P546" s="76"/>
      <c r="Q546" s="76"/>
      <c r="R546" s="76"/>
      <c r="S546" s="76"/>
      <c r="T546" s="76"/>
      <c r="U546" s="346">
        <v>-0.4</v>
      </c>
      <c r="V546" s="346">
        <v>-0.5</v>
      </c>
      <c r="W546" s="346">
        <v>-0.5</v>
      </c>
      <c r="X546" s="262">
        <f>Y546</f>
        <v>-0.55000000000000004</v>
      </c>
      <c r="Y546" s="262">
        <f>Z546</f>
        <v>-0.55000000000000004</v>
      </c>
      <c r="Z546" s="97">
        <v>-0.55000000000000004</v>
      </c>
      <c r="AA546" s="262">
        <f t="shared" ref="AA546" si="103">Z546</f>
        <v>-0.55000000000000004</v>
      </c>
      <c r="AB546" s="262">
        <f t="shared" ref="AB546" si="104">AA546</f>
        <v>-0.55000000000000004</v>
      </c>
      <c r="AC546" s="76"/>
      <c r="AD546" s="97" t="s">
        <v>2732</v>
      </c>
      <c r="AE546" s="76"/>
      <c r="AF546" s="97">
        <v>1</v>
      </c>
      <c r="AG546" s="97">
        <v>1</v>
      </c>
      <c r="AH546" s="73"/>
      <c r="AI546" s="57"/>
      <c r="AJ546" s="45"/>
      <c r="AK546" s="45"/>
      <c r="AL546" s="45"/>
    </row>
    <row r="547" spans="1:38" outlineLevel="2" x14ac:dyDescent="0.35">
      <c r="A547" s="45"/>
      <c r="B547" s="54"/>
      <c r="C547" s="47">
        <f t="shared" si="102"/>
        <v>3</v>
      </c>
      <c r="D547" s="73"/>
      <c r="E547" s="70"/>
      <c r="F547" s="70" t="s">
        <v>1213</v>
      </c>
      <c r="G547" s="73"/>
      <c r="H547" s="76" t="s">
        <v>2661</v>
      </c>
      <c r="I547" s="96" t="s">
        <v>529</v>
      </c>
      <c r="J547" s="96" t="s">
        <v>1175</v>
      </c>
      <c r="K547" s="76"/>
      <c r="L547" s="76"/>
      <c r="M547" s="76"/>
      <c r="N547" s="76"/>
      <c r="O547" s="76"/>
      <c r="P547" s="76"/>
      <c r="Q547" s="76"/>
      <c r="R547" s="76"/>
      <c r="S547" s="76"/>
      <c r="T547" s="76"/>
      <c r="U547" s="269">
        <v>0</v>
      </c>
      <c r="V547" s="269">
        <v>0</v>
      </c>
      <c r="W547" s="269">
        <v>0</v>
      </c>
      <c r="X547" s="262">
        <f t="shared" ref="X547:Y547" si="105">Y547</f>
        <v>-0.2</v>
      </c>
      <c r="Y547" s="262">
        <f t="shared" si="105"/>
        <v>-0.2</v>
      </c>
      <c r="Z547" s="97">
        <v>-0.2</v>
      </c>
      <c r="AA547" s="262">
        <f t="shared" ref="X547:AB569" si="106">Z547</f>
        <v>-0.2</v>
      </c>
      <c r="AB547" s="262">
        <f t="shared" si="106"/>
        <v>-0.2</v>
      </c>
      <c r="AC547" s="76"/>
      <c r="AD547" s="97" t="s">
        <v>2761</v>
      </c>
      <c r="AE547" s="76"/>
      <c r="AF547" s="97">
        <v>1</v>
      </c>
      <c r="AG547" s="97">
        <v>1</v>
      </c>
      <c r="AH547" s="73"/>
      <c r="AI547" s="57"/>
      <c r="AJ547" s="45"/>
      <c r="AK547" s="45"/>
      <c r="AL547" s="45"/>
    </row>
    <row r="548" spans="1:38" outlineLevel="2" x14ac:dyDescent="0.35">
      <c r="A548" s="45"/>
      <c r="B548" s="54"/>
      <c r="C548" s="47">
        <f t="shared" si="102"/>
        <v>3</v>
      </c>
      <c r="D548" s="73"/>
      <c r="E548" s="70"/>
      <c r="F548" s="70" t="s">
        <v>1214</v>
      </c>
      <c r="G548" s="73"/>
      <c r="H548" s="76" t="s">
        <v>2662</v>
      </c>
      <c r="I548" s="96" t="s">
        <v>529</v>
      </c>
      <c r="J548" s="96" t="s">
        <v>1175</v>
      </c>
      <c r="K548" s="76"/>
      <c r="L548" s="76"/>
      <c r="M548" s="76"/>
      <c r="N548" s="76"/>
      <c r="O548" s="76"/>
      <c r="P548" s="76"/>
      <c r="Q548" s="76"/>
      <c r="R548" s="76"/>
      <c r="S548" s="76"/>
      <c r="T548" s="76"/>
      <c r="U548" s="269">
        <v>0</v>
      </c>
      <c r="V548" s="269">
        <v>0</v>
      </c>
      <c r="W548" s="269">
        <v>0</v>
      </c>
      <c r="X548" s="262">
        <f t="shared" ref="X548:Y548" si="107">Y548</f>
        <v>0</v>
      </c>
      <c r="Y548" s="262">
        <f t="shared" si="107"/>
        <v>0</v>
      </c>
      <c r="Z548" s="97">
        <v>0</v>
      </c>
      <c r="AA548" s="262">
        <f t="shared" si="106"/>
        <v>0</v>
      </c>
      <c r="AB548" s="262">
        <f t="shared" si="106"/>
        <v>0</v>
      </c>
      <c r="AC548" s="76"/>
      <c r="AD548" s="97"/>
      <c r="AE548" s="76"/>
      <c r="AF548" s="97">
        <v>1</v>
      </c>
      <c r="AG548" s="97">
        <v>1</v>
      </c>
      <c r="AH548" s="73"/>
      <c r="AI548" s="57"/>
      <c r="AJ548" s="45"/>
      <c r="AK548" s="45"/>
      <c r="AL548" s="45"/>
    </row>
    <row r="549" spans="1:38" outlineLevel="2" x14ac:dyDescent="0.35">
      <c r="A549" s="45"/>
      <c r="B549" s="54"/>
      <c r="C549" s="47">
        <f t="shared" si="102"/>
        <v>3</v>
      </c>
      <c r="D549" s="73"/>
      <c r="E549" s="70"/>
      <c r="F549" s="70" t="s">
        <v>1215</v>
      </c>
      <c r="G549" s="73"/>
      <c r="H549" s="76" t="s">
        <v>2663</v>
      </c>
      <c r="I549" s="96" t="s">
        <v>529</v>
      </c>
      <c r="J549" s="96" t="s">
        <v>1175</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6"/>
        <v>0</v>
      </c>
      <c r="AB549" s="262">
        <f t="shared" si="106"/>
        <v>0</v>
      </c>
      <c r="AC549" s="76"/>
      <c r="AD549" s="97"/>
      <c r="AE549" s="76"/>
      <c r="AF549" s="97">
        <v>1</v>
      </c>
      <c r="AG549" s="97">
        <v>1</v>
      </c>
      <c r="AH549" s="73"/>
      <c r="AI549" s="57"/>
      <c r="AJ549" s="45"/>
      <c r="AK549" s="45"/>
      <c r="AL549" s="45"/>
    </row>
    <row r="550" spans="1:38" outlineLevel="2" x14ac:dyDescent="0.35">
      <c r="A550" s="45"/>
      <c r="B550" s="54"/>
      <c r="C550" s="47">
        <f t="shared" si="102"/>
        <v>3</v>
      </c>
      <c r="D550" s="73"/>
      <c r="E550" s="70"/>
      <c r="F550" s="70" t="s">
        <v>1216</v>
      </c>
      <c r="G550" s="73"/>
      <c r="H550" s="76" t="s">
        <v>2664</v>
      </c>
      <c r="I550" s="96" t="s">
        <v>529</v>
      </c>
      <c r="J550" s="96" t="s">
        <v>1175</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6"/>
        <v>0</v>
      </c>
      <c r="AB550" s="262">
        <f t="shared" si="106"/>
        <v>0</v>
      </c>
      <c r="AC550" s="76"/>
      <c r="AD550" s="97"/>
      <c r="AE550" s="76"/>
      <c r="AF550" s="97">
        <v>1</v>
      </c>
      <c r="AG550" s="97">
        <v>1</v>
      </c>
      <c r="AH550" s="73"/>
      <c r="AI550" s="57"/>
      <c r="AJ550" s="45"/>
      <c r="AK550" s="45"/>
      <c r="AL550" s="45"/>
    </row>
    <row r="551" spans="1:38" outlineLevel="2" x14ac:dyDescent="0.35">
      <c r="A551" s="45"/>
      <c r="B551" s="54"/>
      <c r="C551" s="47">
        <f t="shared" si="102"/>
        <v>3</v>
      </c>
      <c r="D551" s="73"/>
      <c r="E551" s="70"/>
      <c r="F551" s="70" t="s">
        <v>1217</v>
      </c>
      <c r="G551" s="73"/>
      <c r="H551" s="76" t="s">
        <v>2665</v>
      </c>
      <c r="I551" s="96" t="s">
        <v>529</v>
      </c>
      <c r="J551" s="96" t="s">
        <v>1175</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6"/>
        <v>0</v>
      </c>
      <c r="AB551" s="262">
        <f t="shared" si="106"/>
        <v>0</v>
      </c>
      <c r="AC551" s="76"/>
      <c r="AD551" s="97"/>
      <c r="AE551" s="76"/>
      <c r="AF551" s="97">
        <v>1</v>
      </c>
      <c r="AG551" s="97">
        <v>1</v>
      </c>
      <c r="AH551" s="73"/>
      <c r="AI551" s="57"/>
      <c r="AJ551" s="45"/>
      <c r="AK551" s="45"/>
      <c r="AL551" s="45"/>
    </row>
    <row r="552" spans="1:38" outlineLevel="2" x14ac:dyDescent="0.35">
      <c r="A552" s="45"/>
      <c r="B552" s="54"/>
      <c r="C552" s="47">
        <f t="shared" si="102"/>
        <v>3</v>
      </c>
      <c r="D552" s="73"/>
      <c r="E552" s="70"/>
      <c r="F552" s="70" t="s">
        <v>1218</v>
      </c>
      <c r="G552" s="73"/>
      <c r="H552" s="76" t="s">
        <v>2666</v>
      </c>
      <c r="I552" s="96" t="s">
        <v>529</v>
      </c>
      <c r="J552" s="96" t="s">
        <v>1175</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6"/>
        <v>0</v>
      </c>
      <c r="AB552" s="262">
        <f t="shared" si="106"/>
        <v>0</v>
      </c>
      <c r="AC552" s="76"/>
      <c r="AD552" s="97"/>
      <c r="AE552" s="76"/>
      <c r="AF552" s="97">
        <v>1</v>
      </c>
      <c r="AG552" s="97">
        <v>1</v>
      </c>
      <c r="AH552" s="73"/>
      <c r="AI552" s="57"/>
      <c r="AJ552" s="45"/>
      <c r="AK552" s="45"/>
      <c r="AL552" s="45"/>
    </row>
    <row r="553" spans="1:38" outlineLevel="2" x14ac:dyDescent="0.35">
      <c r="A553" s="45"/>
      <c r="B553" s="54"/>
      <c r="C553" s="47">
        <f t="shared" si="102"/>
        <v>3</v>
      </c>
      <c r="D553" s="73"/>
      <c r="E553" s="70"/>
      <c r="F553" s="70" t="s">
        <v>1219</v>
      </c>
      <c r="G553" s="73"/>
      <c r="H553" s="76" t="s">
        <v>2667</v>
      </c>
      <c r="I553" s="96" t="s">
        <v>529</v>
      </c>
      <c r="J553" s="96" t="s">
        <v>1175</v>
      </c>
      <c r="K553" s="76"/>
      <c r="L553" s="76"/>
      <c r="M553" s="76"/>
      <c r="N553" s="76"/>
      <c r="O553" s="76"/>
      <c r="P553" s="76"/>
      <c r="Q553" s="76"/>
      <c r="R553" s="76"/>
      <c r="S553" s="76"/>
      <c r="T553" s="76"/>
      <c r="U553" s="269">
        <v>0</v>
      </c>
      <c r="V553" s="269">
        <v>0</v>
      </c>
      <c r="W553" s="269">
        <v>0</v>
      </c>
      <c r="X553" s="262">
        <f t="shared" ref="X553:Y553" si="112">Y553</f>
        <v>-0.2</v>
      </c>
      <c r="Y553" s="262">
        <f t="shared" si="112"/>
        <v>-0.2</v>
      </c>
      <c r="Z553" s="97">
        <f>Z547</f>
        <v>-0.2</v>
      </c>
      <c r="AA553" s="262">
        <f t="shared" si="106"/>
        <v>-0.2</v>
      </c>
      <c r="AB553" s="262">
        <f t="shared" si="106"/>
        <v>-0.2</v>
      </c>
      <c r="AC553" s="76"/>
      <c r="AD553" s="97"/>
      <c r="AE553" s="76"/>
      <c r="AF553" s="97">
        <v>1</v>
      </c>
      <c r="AG553" s="97">
        <v>1</v>
      </c>
      <c r="AH553" s="73"/>
      <c r="AI553" s="57"/>
      <c r="AJ553" s="45"/>
      <c r="AK553" s="45"/>
      <c r="AL553" s="45"/>
    </row>
    <row r="554" spans="1:38" outlineLevel="2" x14ac:dyDescent="0.35">
      <c r="A554" s="45"/>
      <c r="B554" s="54"/>
      <c r="C554" s="47">
        <f t="shared" si="102"/>
        <v>3</v>
      </c>
      <c r="D554" s="73"/>
      <c r="E554" s="70"/>
      <c r="F554" s="70" t="s">
        <v>1220</v>
      </c>
      <c r="G554" s="73"/>
      <c r="H554" s="76" t="s">
        <v>1221</v>
      </c>
      <c r="I554" s="96" t="s">
        <v>529</v>
      </c>
      <c r="J554" s="96" t="s">
        <v>1175</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outlineLevel="2" x14ac:dyDescent="0.35">
      <c r="A555" s="45"/>
      <c r="B555" s="54"/>
      <c r="C555" s="47">
        <f t="shared" si="102"/>
        <v>3</v>
      </c>
      <c r="D555" s="73"/>
      <c r="E555" s="70"/>
      <c r="F555" s="70" t="s">
        <v>1222</v>
      </c>
      <c r="G555" s="73"/>
      <c r="H555" s="76" t="s">
        <v>2668</v>
      </c>
      <c r="I555" s="96" t="s">
        <v>529</v>
      </c>
      <c r="J555" s="96" t="s">
        <v>1175</v>
      </c>
      <c r="K555" s="76"/>
      <c r="L555" s="76"/>
      <c r="M555" s="76"/>
      <c r="N555" s="76"/>
      <c r="O555" s="76"/>
      <c r="P555" s="76"/>
      <c r="Q555" s="76"/>
      <c r="R555" s="76"/>
      <c r="S555" s="76"/>
      <c r="T555" s="76"/>
      <c r="U555" s="269">
        <v>0</v>
      </c>
      <c r="V555" s="269">
        <v>0</v>
      </c>
      <c r="W555" s="269">
        <v>0</v>
      </c>
      <c r="X555" s="262">
        <f t="shared" si="106"/>
        <v>0</v>
      </c>
      <c r="Y555" s="262">
        <f t="shared" si="106"/>
        <v>0</v>
      </c>
      <c r="Z555" s="262">
        <f t="shared" si="106"/>
        <v>0</v>
      </c>
      <c r="AA555" s="262">
        <f t="shared" si="106"/>
        <v>0</v>
      </c>
      <c r="AB555" s="262">
        <f t="shared" si="106"/>
        <v>0</v>
      </c>
      <c r="AC555" s="76"/>
      <c r="AD555" s="97"/>
      <c r="AE555" s="76"/>
      <c r="AF555" s="97">
        <v>1</v>
      </c>
      <c r="AG555" s="97">
        <v>1</v>
      </c>
      <c r="AH555" s="73"/>
      <c r="AI555" s="57"/>
      <c r="AJ555" s="45"/>
      <c r="AK555" s="45"/>
      <c r="AL555" s="45"/>
    </row>
    <row r="556" spans="1:38" outlineLevel="2" collapsed="1" x14ac:dyDescent="0.35">
      <c r="A556" s="45"/>
      <c r="B556" s="54"/>
      <c r="C556" s="47">
        <f t="shared" si="102"/>
        <v>3</v>
      </c>
      <c r="D556" s="73"/>
      <c r="E556" s="70"/>
      <c r="F556" s="70" t="s">
        <v>1223</v>
      </c>
      <c r="G556" s="73"/>
      <c r="H556" s="76" t="s">
        <v>2669</v>
      </c>
      <c r="I556" s="96" t="s">
        <v>529</v>
      </c>
      <c r="J556" s="96" t="s">
        <v>1175</v>
      </c>
      <c r="K556" s="76"/>
      <c r="L556" s="76"/>
      <c r="M556" s="76"/>
      <c r="N556" s="76"/>
      <c r="O556" s="76"/>
      <c r="P556" s="76"/>
      <c r="Q556" s="76"/>
      <c r="R556" s="76"/>
      <c r="S556" s="76"/>
      <c r="T556" s="76"/>
      <c r="U556" s="269">
        <v>0</v>
      </c>
      <c r="V556" s="269">
        <v>0</v>
      </c>
      <c r="W556" s="269">
        <v>0</v>
      </c>
      <c r="X556" s="262">
        <f t="shared" si="106"/>
        <v>0</v>
      </c>
      <c r="Y556" s="262">
        <f t="shared" si="106"/>
        <v>0</v>
      </c>
      <c r="Z556" s="262">
        <f t="shared" si="106"/>
        <v>0</v>
      </c>
      <c r="AA556" s="262">
        <f t="shared" si="106"/>
        <v>0</v>
      </c>
      <c r="AB556" s="262">
        <f t="shared" si="106"/>
        <v>0</v>
      </c>
      <c r="AC556" s="76"/>
      <c r="AD556" s="97"/>
      <c r="AE556" s="76"/>
      <c r="AF556" s="97">
        <v>1</v>
      </c>
      <c r="AG556" s="97">
        <v>1</v>
      </c>
      <c r="AH556" s="73"/>
      <c r="AI556" s="57"/>
      <c r="AJ556" s="45"/>
      <c r="AK556" s="45"/>
      <c r="AL556" s="45"/>
    </row>
    <row r="557" spans="1:38" hidden="1" outlineLevel="3" x14ac:dyDescent="0.35">
      <c r="A557" s="45"/>
      <c r="B557" s="54"/>
      <c r="C557" s="47">
        <f t="shared" si="102"/>
        <v>3</v>
      </c>
      <c r="D557" s="73"/>
      <c r="E557" s="70"/>
      <c r="F557" s="70" t="s">
        <v>1224</v>
      </c>
      <c r="G557" s="73"/>
      <c r="H557" s="76" t="s">
        <v>2670</v>
      </c>
      <c r="I557" s="96" t="s">
        <v>529</v>
      </c>
      <c r="J557" s="96" t="s">
        <v>1175</v>
      </c>
      <c r="K557" s="76"/>
      <c r="L557" s="76"/>
      <c r="M557" s="76"/>
      <c r="N557" s="76"/>
      <c r="O557" s="76"/>
      <c r="P557" s="76"/>
      <c r="Q557" s="76"/>
      <c r="R557" s="76"/>
      <c r="S557" s="76"/>
      <c r="T557" s="76"/>
      <c r="U557" s="269">
        <v>0</v>
      </c>
      <c r="V557" s="269">
        <v>0</v>
      </c>
      <c r="W557" s="269">
        <v>0</v>
      </c>
      <c r="X557" s="262">
        <f t="shared" si="106"/>
        <v>0</v>
      </c>
      <c r="Y557" s="262">
        <f t="shared" si="106"/>
        <v>0</v>
      </c>
      <c r="Z557" s="262">
        <f t="shared" si="106"/>
        <v>0</v>
      </c>
      <c r="AA557" s="262">
        <f t="shared" si="106"/>
        <v>0</v>
      </c>
      <c r="AB557" s="262">
        <f t="shared" si="106"/>
        <v>0</v>
      </c>
      <c r="AC557" s="76"/>
      <c r="AD557" s="97"/>
      <c r="AE557" s="76"/>
      <c r="AF557" s="97">
        <v>1</v>
      </c>
      <c r="AG557" s="97">
        <v>1</v>
      </c>
      <c r="AH557" s="73"/>
      <c r="AI557" s="57"/>
      <c r="AJ557" s="45"/>
      <c r="AK557" s="45"/>
      <c r="AL557" s="45"/>
    </row>
    <row r="558" spans="1:38" hidden="1" outlineLevel="3" x14ac:dyDescent="0.35">
      <c r="A558" s="45"/>
      <c r="B558" s="54"/>
      <c r="C558" s="47">
        <f t="shared" si="102"/>
        <v>3</v>
      </c>
      <c r="D558" s="73"/>
      <c r="E558" s="70"/>
      <c r="F558" s="70" t="s">
        <v>1225</v>
      </c>
      <c r="G558" s="73"/>
      <c r="H558" s="76" t="s">
        <v>2671</v>
      </c>
      <c r="I558" s="96" t="s">
        <v>529</v>
      </c>
      <c r="J558" s="96" t="s">
        <v>1175</v>
      </c>
      <c r="K558" s="76"/>
      <c r="L558" s="76"/>
      <c r="M558" s="76"/>
      <c r="N558" s="76"/>
      <c r="O558" s="76"/>
      <c r="P558" s="76"/>
      <c r="Q558" s="76"/>
      <c r="R558" s="76"/>
      <c r="S558" s="76"/>
      <c r="T558" s="76"/>
      <c r="U558" s="269">
        <v>0</v>
      </c>
      <c r="V558" s="269">
        <v>0</v>
      </c>
      <c r="W558" s="269">
        <v>0</v>
      </c>
      <c r="X558" s="262">
        <f t="shared" si="106"/>
        <v>0</v>
      </c>
      <c r="Y558" s="262">
        <f t="shared" si="106"/>
        <v>0</v>
      </c>
      <c r="Z558" s="262">
        <f t="shared" si="106"/>
        <v>0</v>
      </c>
      <c r="AA558" s="262">
        <f t="shared" si="106"/>
        <v>0</v>
      </c>
      <c r="AB558" s="262">
        <f t="shared" si="106"/>
        <v>0</v>
      </c>
      <c r="AC558" s="76"/>
      <c r="AD558" s="97"/>
      <c r="AE558" s="76"/>
      <c r="AF558" s="97">
        <v>1</v>
      </c>
      <c r="AG558" s="97">
        <v>1</v>
      </c>
      <c r="AH558" s="73"/>
      <c r="AI558" s="57"/>
      <c r="AJ558" s="45"/>
      <c r="AK558" s="45"/>
      <c r="AL558" s="45"/>
    </row>
    <row r="559" spans="1:38" hidden="1" outlineLevel="3" x14ac:dyDescent="0.35">
      <c r="A559" s="45"/>
      <c r="B559" s="54"/>
      <c r="C559" s="47">
        <f t="shared" si="102"/>
        <v>3</v>
      </c>
      <c r="D559" s="73"/>
      <c r="E559" s="70"/>
      <c r="F559" s="70" t="s">
        <v>1226</v>
      </c>
      <c r="G559" s="73"/>
      <c r="H559" s="76" t="s">
        <v>2672</v>
      </c>
      <c r="I559" s="96" t="s">
        <v>529</v>
      </c>
      <c r="J559" s="96" t="s">
        <v>1175</v>
      </c>
      <c r="K559" s="76"/>
      <c r="L559" s="76"/>
      <c r="M559" s="76"/>
      <c r="N559" s="76"/>
      <c r="O559" s="76"/>
      <c r="P559" s="76"/>
      <c r="Q559" s="76"/>
      <c r="R559" s="76"/>
      <c r="S559" s="76"/>
      <c r="T559" s="76"/>
      <c r="U559" s="269">
        <v>0</v>
      </c>
      <c r="V559" s="269">
        <v>0</v>
      </c>
      <c r="W559" s="269">
        <v>0</v>
      </c>
      <c r="X559" s="262">
        <f t="shared" si="106"/>
        <v>0</v>
      </c>
      <c r="Y559" s="262">
        <f t="shared" si="106"/>
        <v>0</v>
      </c>
      <c r="Z559" s="262">
        <f t="shared" si="106"/>
        <v>0</v>
      </c>
      <c r="AA559" s="262">
        <f t="shared" si="106"/>
        <v>0</v>
      </c>
      <c r="AB559" s="262">
        <f t="shared" si="106"/>
        <v>0</v>
      </c>
      <c r="AC559" s="76"/>
      <c r="AD559" s="97"/>
      <c r="AE559" s="76"/>
      <c r="AF559" s="97">
        <v>1</v>
      </c>
      <c r="AG559" s="97">
        <v>1</v>
      </c>
      <c r="AH559" s="73"/>
      <c r="AI559" s="57"/>
      <c r="AJ559" s="45"/>
      <c r="AK559" s="45"/>
      <c r="AL559" s="45"/>
    </row>
    <row r="560" spans="1:38" hidden="1" outlineLevel="3" x14ac:dyDescent="0.35">
      <c r="A560" s="45"/>
      <c r="B560" s="54"/>
      <c r="C560" s="47">
        <f t="shared" si="102"/>
        <v>3</v>
      </c>
      <c r="D560" s="73"/>
      <c r="E560" s="70"/>
      <c r="F560" s="70" t="s">
        <v>1227</v>
      </c>
      <c r="G560" s="73"/>
      <c r="H560" s="76" t="s">
        <v>2673</v>
      </c>
      <c r="I560" s="96" t="s">
        <v>529</v>
      </c>
      <c r="J560" s="96" t="s">
        <v>1175</v>
      </c>
      <c r="K560" s="76"/>
      <c r="L560" s="76"/>
      <c r="M560" s="76"/>
      <c r="N560" s="76"/>
      <c r="O560" s="76"/>
      <c r="P560" s="76"/>
      <c r="Q560" s="76"/>
      <c r="R560" s="76"/>
      <c r="S560" s="76"/>
      <c r="T560" s="76"/>
      <c r="U560" s="269">
        <v>0</v>
      </c>
      <c r="V560" s="269">
        <v>0</v>
      </c>
      <c r="W560" s="269">
        <v>0</v>
      </c>
      <c r="X560" s="262">
        <f t="shared" si="106"/>
        <v>0</v>
      </c>
      <c r="Y560" s="262">
        <f t="shared" si="106"/>
        <v>0</v>
      </c>
      <c r="Z560" s="262">
        <f t="shared" si="106"/>
        <v>0</v>
      </c>
      <c r="AA560" s="262">
        <f t="shared" si="106"/>
        <v>0</v>
      </c>
      <c r="AB560" s="262">
        <f t="shared" si="106"/>
        <v>0</v>
      </c>
      <c r="AC560" s="76"/>
      <c r="AD560" s="97"/>
      <c r="AE560" s="76"/>
      <c r="AF560" s="97">
        <v>1</v>
      </c>
      <c r="AG560" s="97">
        <v>1</v>
      </c>
      <c r="AH560" s="73"/>
      <c r="AI560" s="57"/>
      <c r="AJ560" s="45"/>
      <c r="AK560" s="45"/>
      <c r="AL560" s="45"/>
    </row>
    <row r="561" spans="1:38" hidden="1" outlineLevel="3" x14ac:dyDescent="0.35">
      <c r="A561" s="45"/>
      <c r="B561" s="54"/>
      <c r="C561" s="47">
        <f t="shared" si="102"/>
        <v>3</v>
      </c>
      <c r="D561" s="73"/>
      <c r="E561" s="70"/>
      <c r="F561" s="70" t="s">
        <v>1228</v>
      </c>
      <c r="G561" s="73"/>
      <c r="H561" s="76" t="s">
        <v>2674</v>
      </c>
      <c r="I561" s="96" t="s">
        <v>529</v>
      </c>
      <c r="J561" s="96" t="s">
        <v>1175</v>
      </c>
      <c r="K561" s="76"/>
      <c r="L561" s="76"/>
      <c r="M561" s="76"/>
      <c r="N561" s="76"/>
      <c r="O561" s="76"/>
      <c r="P561" s="76"/>
      <c r="Q561" s="76"/>
      <c r="R561" s="76"/>
      <c r="S561" s="76"/>
      <c r="T561" s="76"/>
      <c r="U561" s="269">
        <v>0</v>
      </c>
      <c r="V561" s="269">
        <v>0</v>
      </c>
      <c r="W561" s="269">
        <v>0</v>
      </c>
      <c r="X561" s="262">
        <f t="shared" si="106"/>
        <v>0</v>
      </c>
      <c r="Y561" s="262">
        <f t="shared" si="106"/>
        <v>0</v>
      </c>
      <c r="Z561" s="262">
        <f t="shared" si="106"/>
        <v>0</v>
      </c>
      <c r="AA561" s="262">
        <f t="shared" si="106"/>
        <v>0</v>
      </c>
      <c r="AB561" s="262">
        <f t="shared" si="106"/>
        <v>0</v>
      </c>
      <c r="AC561" s="76"/>
      <c r="AD561" s="97"/>
      <c r="AE561" s="76"/>
      <c r="AF561" s="97">
        <v>1</v>
      </c>
      <c r="AG561" s="97">
        <v>1</v>
      </c>
      <c r="AH561" s="73"/>
      <c r="AI561" s="57"/>
      <c r="AJ561" s="45"/>
      <c r="AK561" s="45"/>
      <c r="AL561" s="45"/>
    </row>
    <row r="562" spans="1:38" outlineLevel="2" x14ac:dyDescent="0.35">
      <c r="A562" s="45"/>
      <c r="B562" s="54"/>
      <c r="C562" s="47">
        <f t="shared" si="102"/>
        <v>3</v>
      </c>
      <c r="D562" s="73"/>
      <c r="E562" s="70"/>
      <c r="F562" s="70" t="s">
        <v>1229</v>
      </c>
      <c r="G562" s="73"/>
      <c r="H562" s="76" t="s">
        <v>1230</v>
      </c>
      <c r="I562" s="96" t="s">
        <v>529</v>
      </c>
      <c r="J562" s="96" t="s">
        <v>1175</v>
      </c>
      <c r="K562" s="76"/>
      <c r="L562" s="76"/>
      <c r="M562" s="76"/>
      <c r="N562" s="76"/>
      <c r="O562" s="76"/>
      <c r="P562" s="76"/>
      <c r="Q562" s="76"/>
      <c r="R562" s="76"/>
      <c r="S562" s="76"/>
      <c r="T562" s="76"/>
      <c r="U562" s="269">
        <v>0</v>
      </c>
      <c r="V562" s="269">
        <v>0</v>
      </c>
      <c r="W562" s="269">
        <v>0</v>
      </c>
      <c r="X562" s="262">
        <f t="shared" si="106"/>
        <v>0</v>
      </c>
      <c r="Y562" s="262">
        <f t="shared" si="106"/>
        <v>0</v>
      </c>
      <c r="Z562" s="262">
        <f t="shared" si="106"/>
        <v>0</v>
      </c>
      <c r="AA562" s="262">
        <f t="shared" si="106"/>
        <v>0</v>
      </c>
      <c r="AB562" s="262">
        <f t="shared" si="106"/>
        <v>0</v>
      </c>
      <c r="AC562" s="76"/>
      <c r="AD562" s="97"/>
      <c r="AE562" s="76"/>
      <c r="AF562" s="97">
        <v>1</v>
      </c>
      <c r="AG562" s="97">
        <v>1</v>
      </c>
      <c r="AH562" s="73"/>
      <c r="AI562" s="57"/>
      <c r="AJ562" s="45"/>
      <c r="AK562" s="45"/>
      <c r="AL562" s="45"/>
    </row>
    <row r="563" spans="1:38" outlineLevel="2" x14ac:dyDescent="0.35">
      <c r="A563" s="45"/>
      <c r="B563" s="54"/>
      <c r="C563" s="47">
        <f t="shared" si="102"/>
        <v>3</v>
      </c>
      <c r="D563" s="73"/>
      <c r="E563" s="70"/>
      <c r="F563" s="70" t="s">
        <v>1231</v>
      </c>
      <c r="G563" s="73"/>
      <c r="H563" s="76" t="s">
        <v>2675</v>
      </c>
      <c r="I563" s="96" t="s">
        <v>529</v>
      </c>
      <c r="J563" s="96" t="s">
        <v>1175</v>
      </c>
      <c r="K563" s="76"/>
      <c r="L563" s="76"/>
      <c r="M563" s="76"/>
      <c r="N563" s="76"/>
      <c r="O563" s="76"/>
      <c r="P563" s="76"/>
      <c r="Q563" s="76"/>
      <c r="R563" s="76"/>
      <c r="S563" s="76"/>
      <c r="T563" s="76"/>
      <c r="U563" s="269">
        <v>0</v>
      </c>
      <c r="V563" s="269">
        <v>0</v>
      </c>
      <c r="W563" s="269">
        <v>0</v>
      </c>
      <c r="X563" s="262">
        <f t="shared" si="106"/>
        <v>0</v>
      </c>
      <c r="Y563" s="262">
        <f t="shared" si="106"/>
        <v>0</v>
      </c>
      <c r="Z563" s="262">
        <f t="shared" si="106"/>
        <v>0</v>
      </c>
      <c r="AA563" s="262">
        <f t="shared" si="106"/>
        <v>0</v>
      </c>
      <c r="AB563" s="262">
        <f t="shared" si="106"/>
        <v>0</v>
      </c>
      <c r="AC563" s="76"/>
      <c r="AD563" s="97"/>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1232</v>
      </c>
      <c r="G564" s="73"/>
      <c r="H564" s="76" t="s">
        <v>2676</v>
      </c>
      <c r="I564" s="96" t="s">
        <v>529</v>
      </c>
      <c r="J564" s="96" t="s">
        <v>1175</v>
      </c>
      <c r="K564" s="76"/>
      <c r="L564" s="76"/>
      <c r="M564" s="76"/>
      <c r="N564" s="76"/>
      <c r="O564" s="76"/>
      <c r="P564" s="76"/>
      <c r="Q564" s="76"/>
      <c r="R564" s="76"/>
      <c r="S564" s="76"/>
      <c r="T564" s="76"/>
      <c r="U564" s="269">
        <v>0</v>
      </c>
      <c r="V564" s="269">
        <v>0</v>
      </c>
      <c r="W564" s="269">
        <v>0</v>
      </c>
      <c r="X564" s="262">
        <f t="shared" si="106"/>
        <v>0</v>
      </c>
      <c r="Y564" s="262">
        <f t="shared" si="106"/>
        <v>0</v>
      </c>
      <c r="Z564" s="262">
        <f t="shared" si="106"/>
        <v>0</v>
      </c>
      <c r="AA564" s="262">
        <f t="shared" si="106"/>
        <v>0</v>
      </c>
      <c r="AB564" s="262">
        <f t="shared" si="106"/>
        <v>0</v>
      </c>
      <c r="AC564" s="76"/>
      <c r="AD564" s="97"/>
      <c r="AE564" s="76"/>
      <c r="AF564" s="97">
        <v>1</v>
      </c>
      <c r="AG564" s="97">
        <v>1</v>
      </c>
      <c r="AH564" s="73"/>
      <c r="AI564" s="57"/>
      <c r="AJ564" s="45"/>
      <c r="AK564" s="45"/>
      <c r="AL564" s="45"/>
    </row>
    <row r="565" spans="1:38" hidden="1" outlineLevel="3" x14ac:dyDescent="0.35">
      <c r="A565" s="45"/>
      <c r="B565" s="54"/>
      <c r="C565" s="47">
        <f t="shared" si="102"/>
        <v>3</v>
      </c>
      <c r="D565" s="73"/>
      <c r="E565" s="70"/>
      <c r="F565" s="70" t="s">
        <v>1233</v>
      </c>
      <c r="G565" s="73"/>
      <c r="H565" s="76" t="s">
        <v>2677</v>
      </c>
      <c r="I565" s="96" t="s">
        <v>529</v>
      </c>
      <c r="J565" s="96" t="s">
        <v>1175</v>
      </c>
      <c r="K565" s="76"/>
      <c r="L565" s="76"/>
      <c r="M565" s="76"/>
      <c r="N565" s="76"/>
      <c r="O565" s="76"/>
      <c r="P565" s="76"/>
      <c r="Q565" s="76"/>
      <c r="R565" s="76"/>
      <c r="S565" s="76"/>
      <c r="T565" s="76"/>
      <c r="U565" s="269">
        <v>0</v>
      </c>
      <c r="V565" s="269">
        <v>0</v>
      </c>
      <c r="W565" s="269">
        <v>0</v>
      </c>
      <c r="X565" s="262">
        <f t="shared" si="106"/>
        <v>0</v>
      </c>
      <c r="Y565" s="262">
        <f t="shared" si="106"/>
        <v>0</v>
      </c>
      <c r="Z565" s="262">
        <f t="shared" si="106"/>
        <v>0</v>
      </c>
      <c r="AA565" s="262">
        <f t="shared" si="106"/>
        <v>0</v>
      </c>
      <c r="AB565" s="262">
        <f t="shared" si="106"/>
        <v>0</v>
      </c>
      <c r="AC565" s="76"/>
      <c r="AD565" s="97"/>
      <c r="AE565" s="76"/>
      <c r="AF565" s="97">
        <v>1</v>
      </c>
      <c r="AG565" s="97">
        <v>1</v>
      </c>
      <c r="AH565" s="73"/>
      <c r="AI565" s="57"/>
      <c r="AJ565" s="45"/>
      <c r="AK565" s="45"/>
      <c r="AL565" s="45"/>
    </row>
    <row r="566" spans="1:38" hidden="1" outlineLevel="3" x14ac:dyDescent="0.35">
      <c r="A566" s="45"/>
      <c r="B566" s="54"/>
      <c r="C566" s="47">
        <f t="shared" si="102"/>
        <v>3</v>
      </c>
      <c r="D566" s="73"/>
      <c r="E566" s="70"/>
      <c r="F566" s="70" t="s">
        <v>1234</v>
      </c>
      <c r="G566" s="73"/>
      <c r="H566" s="76" t="s">
        <v>2678</v>
      </c>
      <c r="I566" s="96" t="s">
        <v>529</v>
      </c>
      <c r="J566" s="96" t="s">
        <v>1175</v>
      </c>
      <c r="K566" s="76"/>
      <c r="L566" s="76"/>
      <c r="M566" s="76"/>
      <c r="N566" s="76"/>
      <c r="O566" s="76"/>
      <c r="P566" s="76"/>
      <c r="Q566" s="76"/>
      <c r="R566" s="76"/>
      <c r="S566" s="76"/>
      <c r="T566" s="76"/>
      <c r="U566" s="269">
        <v>0</v>
      </c>
      <c r="V566" s="269">
        <v>0</v>
      </c>
      <c r="W566" s="269">
        <v>0</v>
      </c>
      <c r="X566" s="262">
        <f t="shared" si="106"/>
        <v>0</v>
      </c>
      <c r="Y566" s="262">
        <f t="shared" si="106"/>
        <v>0</v>
      </c>
      <c r="Z566" s="262">
        <f t="shared" si="106"/>
        <v>0</v>
      </c>
      <c r="AA566" s="262">
        <f t="shared" si="106"/>
        <v>0</v>
      </c>
      <c r="AB566" s="262">
        <f t="shared" si="106"/>
        <v>0</v>
      </c>
      <c r="AC566" s="76"/>
      <c r="AD566" s="97"/>
      <c r="AE566" s="76"/>
      <c r="AF566" s="97">
        <v>1</v>
      </c>
      <c r="AG566" s="97">
        <v>1</v>
      </c>
      <c r="AH566" s="73"/>
      <c r="AI566" s="57"/>
      <c r="AJ566" s="45"/>
      <c r="AK566" s="45"/>
      <c r="AL566" s="45"/>
    </row>
    <row r="567" spans="1:38" hidden="1" outlineLevel="3" x14ac:dyDescent="0.35">
      <c r="A567" s="45"/>
      <c r="B567" s="54"/>
      <c r="C567" s="47">
        <f t="shared" si="102"/>
        <v>3</v>
      </c>
      <c r="D567" s="73"/>
      <c r="E567" s="70"/>
      <c r="F567" s="70" t="s">
        <v>1235</v>
      </c>
      <c r="G567" s="73"/>
      <c r="H567" s="76" t="s">
        <v>2679</v>
      </c>
      <c r="I567" s="96" t="s">
        <v>529</v>
      </c>
      <c r="J567" s="96" t="s">
        <v>1175</v>
      </c>
      <c r="K567" s="76"/>
      <c r="L567" s="76"/>
      <c r="M567" s="76"/>
      <c r="N567" s="76"/>
      <c r="O567" s="76"/>
      <c r="P567" s="76"/>
      <c r="Q567" s="76"/>
      <c r="R567" s="76"/>
      <c r="S567" s="76"/>
      <c r="T567" s="76"/>
      <c r="U567" s="269">
        <v>0</v>
      </c>
      <c r="V567" s="269">
        <v>0</v>
      </c>
      <c r="W567" s="269">
        <v>0</v>
      </c>
      <c r="X567" s="262">
        <f t="shared" si="106"/>
        <v>0</v>
      </c>
      <c r="Y567" s="262">
        <f t="shared" si="106"/>
        <v>0</v>
      </c>
      <c r="Z567" s="262">
        <f t="shared" si="106"/>
        <v>0</v>
      </c>
      <c r="AA567" s="262">
        <f t="shared" si="106"/>
        <v>0</v>
      </c>
      <c r="AB567" s="262">
        <f t="shared" si="106"/>
        <v>0</v>
      </c>
      <c r="AC567" s="76"/>
      <c r="AD567" s="97"/>
      <c r="AE567" s="76"/>
      <c r="AF567" s="97">
        <v>1</v>
      </c>
      <c r="AG567" s="97">
        <v>1</v>
      </c>
      <c r="AH567" s="73"/>
      <c r="AI567" s="57"/>
      <c r="AJ567" s="45"/>
      <c r="AK567" s="45"/>
      <c r="AL567" s="45"/>
    </row>
    <row r="568" spans="1:38" hidden="1" outlineLevel="3" x14ac:dyDescent="0.35">
      <c r="A568" s="45"/>
      <c r="B568" s="54"/>
      <c r="C568" s="47">
        <f t="shared" si="102"/>
        <v>3</v>
      </c>
      <c r="D568" s="73"/>
      <c r="E568" s="70"/>
      <c r="F568" s="70" t="s">
        <v>1236</v>
      </c>
      <c r="G568" s="73"/>
      <c r="H568" s="76" t="s">
        <v>2680</v>
      </c>
      <c r="I568" s="96" t="s">
        <v>529</v>
      </c>
      <c r="J568" s="96" t="s">
        <v>1175</v>
      </c>
      <c r="K568" s="76"/>
      <c r="L568" s="76"/>
      <c r="M568" s="76"/>
      <c r="N568" s="76"/>
      <c r="O568" s="76"/>
      <c r="P568" s="76"/>
      <c r="Q568" s="76"/>
      <c r="R568" s="76"/>
      <c r="S568" s="76"/>
      <c r="T568" s="76"/>
      <c r="U568" s="269">
        <v>0</v>
      </c>
      <c r="V568" s="269">
        <v>0</v>
      </c>
      <c r="W568" s="269">
        <v>0</v>
      </c>
      <c r="X568" s="262">
        <f t="shared" si="106"/>
        <v>0</v>
      </c>
      <c r="Y568" s="262">
        <f t="shared" si="106"/>
        <v>0</v>
      </c>
      <c r="Z568" s="262">
        <f t="shared" si="106"/>
        <v>0</v>
      </c>
      <c r="AA568" s="262">
        <f t="shared" si="106"/>
        <v>0</v>
      </c>
      <c r="AB568" s="262">
        <f t="shared" si="106"/>
        <v>0</v>
      </c>
      <c r="AC568" s="76"/>
      <c r="AD568" s="97"/>
      <c r="AE568" s="76"/>
      <c r="AF568" s="97">
        <v>1</v>
      </c>
      <c r="AG568" s="97">
        <v>1</v>
      </c>
      <c r="AH568" s="73"/>
      <c r="AI568" s="57"/>
      <c r="AJ568" s="45"/>
      <c r="AK568" s="45"/>
      <c r="AL568" s="45"/>
    </row>
    <row r="569" spans="1:38" hidden="1" outlineLevel="3" x14ac:dyDescent="0.35">
      <c r="A569" s="45"/>
      <c r="B569" s="54"/>
      <c r="C569" s="47">
        <f t="shared" si="102"/>
        <v>3</v>
      </c>
      <c r="D569" s="73"/>
      <c r="E569" s="70"/>
      <c r="F569" s="70" t="s">
        <v>1237</v>
      </c>
      <c r="G569" s="73"/>
      <c r="H569" s="76" t="s">
        <v>2681</v>
      </c>
      <c r="I569" s="96" t="s">
        <v>529</v>
      </c>
      <c r="J569" s="96" t="s">
        <v>1175</v>
      </c>
      <c r="K569" s="76"/>
      <c r="L569" s="76"/>
      <c r="M569" s="76"/>
      <c r="N569" s="76"/>
      <c r="O569" s="76"/>
      <c r="P569" s="76"/>
      <c r="Q569" s="76"/>
      <c r="R569" s="76"/>
      <c r="S569" s="76"/>
      <c r="T569" s="76"/>
      <c r="U569" s="269">
        <v>0</v>
      </c>
      <c r="V569" s="269">
        <v>0</v>
      </c>
      <c r="W569" s="269">
        <v>0</v>
      </c>
      <c r="X569" s="262">
        <f t="shared" si="106"/>
        <v>0</v>
      </c>
      <c r="Y569" s="262">
        <f t="shared" si="106"/>
        <v>0</v>
      </c>
      <c r="Z569" s="262">
        <f t="shared" si="106"/>
        <v>0</v>
      </c>
      <c r="AA569" s="262">
        <f t="shared" si="106"/>
        <v>0</v>
      </c>
      <c r="AB569" s="262">
        <f t="shared" si="106"/>
        <v>0</v>
      </c>
      <c r="AC569" s="76"/>
      <c r="AD569" s="97"/>
      <c r="AE569" s="76"/>
      <c r="AF569" s="97">
        <v>1</v>
      </c>
      <c r="AG569" s="97">
        <v>1</v>
      </c>
      <c r="AH569" s="73"/>
      <c r="AI569" s="57"/>
      <c r="AJ569" s="45"/>
      <c r="AK569" s="45"/>
      <c r="AL569" s="45"/>
    </row>
    <row r="570" spans="1:38" hidden="1" outlineLevel="3" x14ac:dyDescent="0.35">
      <c r="A570" s="45"/>
      <c r="B570" s="54"/>
      <c r="C570" s="47">
        <f t="shared" si="102"/>
        <v>3</v>
      </c>
      <c r="D570" s="73"/>
      <c r="E570" s="70"/>
      <c r="F570" s="70" t="s">
        <v>2691</v>
      </c>
      <c r="G570" s="73"/>
      <c r="H570" s="76" t="s">
        <v>631</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102"/>
        <v>3</v>
      </c>
      <c r="D571" s="73"/>
      <c r="E571" s="70"/>
      <c r="F571" s="70" t="s">
        <v>2692</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2693</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2694</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2695</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2696</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2697</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2698</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102"/>
        <v>3</v>
      </c>
      <c r="D578" s="73"/>
      <c r="E578" s="70"/>
      <c r="F578" s="70" t="s">
        <v>2699</v>
      </c>
      <c r="G578" s="73"/>
      <c r="H578" s="76" t="s">
        <v>2723</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102"/>
        <v>3</v>
      </c>
      <c r="D579" s="73"/>
      <c r="E579" s="70"/>
      <c r="F579" s="70" t="s">
        <v>2700</v>
      </c>
      <c r="G579" s="73"/>
      <c r="H579" s="76" t="s">
        <v>2724</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102"/>
        <v>3</v>
      </c>
      <c r="D580" s="73"/>
      <c r="E580" s="70"/>
      <c r="F580" s="70" t="s">
        <v>2701</v>
      </c>
      <c r="G580" s="73"/>
      <c r="H580" s="76" t="s">
        <v>2725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2702</v>
      </c>
      <c r="G581" s="73"/>
      <c r="H581" s="76" t="s">
        <v>2726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2703</v>
      </c>
      <c r="G582" s="73"/>
      <c r="H582" s="76" t="s">
        <v>2727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2704</v>
      </c>
      <c r="G583" s="73"/>
      <c r="H583" s="76" t="s">
        <v>2728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2705</v>
      </c>
      <c r="G584" s="73"/>
      <c r="H584" s="76" t="s">
        <v>2729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2706</v>
      </c>
      <c r="G585" s="73"/>
      <c r="H585" s="76" t="s">
        <v>2730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2707</v>
      </c>
      <c r="G586" s="73"/>
      <c r="H586" s="76" t="s">
        <v>631</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102"/>
        <v>3</v>
      </c>
      <c r="D587" s="73"/>
      <c r="E587" s="70"/>
      <c r="F587" s="70" t="s">
        <v>2708</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102"/>
        <v>3</v>
      </c>
      <c r="D588" s="73"/>
      <c r="E588" s="70"/>
      <c r="F588" s="70" t="s">
        <v>2709</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102"/>
        <v>3</v>
      </c>
      <c r="D589" s="73"/>
      <c r="E589" s="70"/>
      <c r="F589" s="70" t="s">
        <v>2710</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102"/>
        <v>3</v>
      </c>
      <c r="D590" s="73"/>
      <c r="E590" s="70"/>
      <c r="F590" s="70" t="s">
        <v>2711</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102"/>
        <v>3</v>
      </c>
      <c r="D591" s="73"/>
      <c r="E591" s="70"/>
      <c r="F591" s="70" t="s">
        <v>2712</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102"/>
        <v>3</v>
      </c>
      <c r="D592" s="73"/>
      <c r="E592" s="70"/>
      <c r="F592" s="70" t="s">
        <v>2713</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102"/>
        <v>3</v>
      </c>
      <c r="D593" s="73"/>
      <c r="E593" s="70"/>
      <c r="F593" s="70" t="s">
        <v>2714</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102"/>
        <v>3</v>
      </c>
      <c r="D594" s="73"/>
      <c r="E594" s="70"/>
      <c r="F594" s="70" t="s">
        <v>2715</v>
      </c>
      <c r="G594" s="73"/>
      <c r="H594" s="76" t="s">
        <v>2812</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102"/>
        <v>3</v>
      </c>
      <c r="D595" s="73"/>
      <c r="E595" s="70"/>
      <c r="F595" s="70" t="s">
        <v>2716</v>
      </c>
      <c r="G595" s="73"/>
      <c r="H595" s="76" t="s">
        <v>2724</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102"/>
        <v>3</v>
      </c>
      <c r="D596" s="73"/>
      <c r="E596" s="70"/>
      <c r="F596" s="70" t="s">
        <v>2717</v>
      </c>
      <c r="G596" s="73"/>
      <c r="H596" s="76" t="s">
        <v>2725</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102"/>
        <v>3</v>
      </c>
      <c r="D597" s="73"/>
      <c r="E597" s="70"/>
      <c r="F597" s="70" t="s">
        <v>2718</v>
      </c>
      <c r="G597" s="73"/>
      <c r="H597" s="76" t="s">
        <v>2726</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102"/>
        <v>3</v>
      </c>
      <c r="D598" s="73"/>
      <c r="E598" s="70"/>
      <c r="F598" s="70" t="s">
        <v>2719</v>
      </c>
      <c r="G598" s="73"/>
      <c r="H598" s="76" t="s">
        <v>2727</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102"/>
        <v>3</v>
      </c>
      <c r="D599" s="73"/>
      <c r="E599" s="70"/>
      <c r="F599" s="70" t="s">
        <v>2720</v>
      </c>
      <c r="G599" s="73"/>
      <c r="H599" s="76" t="s">
        <v>2728</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102"/>
        <v>3</v>
      </c>
      <c r="D600" s="73"/>
      <c r="E600" s="70"/>
      <c r="F600" s="70" t="s">
        <v>2721</v>
      </c>
      <c r="G600" s="73"/>
      <c r="H600" s="76" t="s">
        <v>2729</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102"/>
        <v>3</v>
      </c>
      <c r="D601" s="73"/>
      <c r="E601" s="70"/>
      <c r="F601" s="70" t="s">
        <v>2722</v>
      </c>
      <c r="G601" s="73"/>
      <c r="H601" s="76" t="s">
        <v>2730</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102"/>
        <v>3</v>
      </c>
      <c r="D602" s="73"/>
      <c r="E602" s="70"/>
      <c r="F602" s="70" t="s">
        <v>2814</v>
      </c>
      <c r="G602" s="73"/>
      <c r="H602" s="76" t="s">
        <v>2813</v>
      </c>
      <c r="I602" s="96">
        <v>1</v>
      </c>
      <c r="J602" s="96"/>
      <c r="K602" s="76"/>
      <c r="L602" s="76"/>
      <c r="M602" s="76"/>
      <c r="N602" s="76"/>
      <c r="O602" s="76"/>
      <c r="P602" s="76"/>
      <c r="Q602" s="76"/>
      <c r="R602" s="76"/>
      <c r="S602" s="76"/>
      <c r="T602" s="76"/>
      <c r="U602" s="97">
        <f>Y602-($I602*-0.3347)</f>
        <v>0.39093</v>
      </c>
      <c r="V602" s="262">
        <f t="shared" ref="V602" si="113">U602</f>
        <v>0.39093</v>
      </c>
      <c r="W602" s="262">
        <f t="shared" ref="W602" si="114">V602</f>
        <v>0.39093</v>
      </c>
      <c r="X602" s="262">
        <f t="shared" ref="X602" si="115">Y602</f>
        <v>5.6230000000000002E-2</v>
      </c>
      <c r="Y602" s="97">
        <f>-($I602*-0.05623)</f>
        <v>5.6230000000000002E-2</v>
      </c>
      <c r="Z602" s="262">
        <f t="shared" ref="Z602" si="116">Y602</f>
        <v>5.6230000000000002E-2</v>
      </c>
      <c r="AA602" s="262">
        <f t="shared" ref="AA602" si="117">Z602</f>
        <v>5.6230000000000002E-2</v>
      </c>
      <c r="AB602" s="262">
        <f t="shared" ref="AB602" si="118">AA602</f>
        <v>5.6230000000000002E-2</v>
      </c>
      <c r="AC602" s="76"/>
      <c r="AD602" s="97" t="s">
        <v>2803</v>
      </c>
      <c r="AE602" s="76"/>
      <c r="AF602" s="97">
        <v>1</v>
      </c>
      <c r="AG602" s="97">
        <v>1</v>
      </c>
      <c r="AH602" s="73"/>
      <c r="AI602" s="57"/>
      <c r="AJ602" s="45"/>
      <c r="AK602" s="45"/>
      <c r="AL602" s="45"/>
    </row>
    <row r="603" spans="1:38" outlineLevel="2" x14ac:dyDescent="0.35">
      <c r="A603" s="45"/>
      <c r="B603" s="54"/>
      <c r="C603" s="47">
        <f t="shared" si="102"/>
        <v>3</v>
      </c>
      <c r="D603" s="73"/>
      <c r="E603" s="70"/>
      <c r="F603" s="70" t="s">
        <v>2815</v>
      </c>
      <c r="G603" s="73"/>
      <c r="H603" s="76" t="s">
        <v>2724</v>
      </c>
      <c r="I603" s="96">
        <v>2</v>
      </c>
      <c r="J603" s="96"/>
      <c r="K603" s="76"/>
      <c r="L603" s="76"/>
      <c r="M603" s="76"/>
      <c r="N603" s="76"/>
      <c r="O603" s="76"/>
      <c r="P603" s="76"/>
      <c r="Q603" s="76"/>
      <c r="R603" s="76"/>
      <c r="S603" s="76"/>
      <c r="T603" s="76"/>
      <c r="U603" s="97">
        <f t="shared" ref="U603:U609" si="119">Y603-($I603*-0.3347)</f>
        <v>0.78186</v>
      </c>
      <c r="V603" s="262">
        <f t="shared" ref="V603:V609" si="120">U603</f>
        <v>0.78186</v>
      </c>
      <c r="W603" s="262">
        <f t="shared" ref="W603:W609" si="121">V603</f>
        <v>0.78186</v>
      </c>
      <c r="X603" s="262">
        <f t="shared" ref="X603:X609" si="122">Y603</f>
        <v>0.11246</v>
      </c>
      <c r="Y603" s="97">
        <f t="shared" ref="Y603:Y609" si="123">-($I603*-0.05623)</f>
        <v>0.11246</v>
      </c>
      <c r="Z603" s="262">
        <f t="shared" ref="Z603:Z609" si="124">Y603</f>
        <v>0.11246</v>
      </c>
      <c r="AA603" s="262">
        <f t="shared" ref="AA603:AA609" si="125">Z603</f>
        <v>0.11246</v>
      </c>
      <c r="AB603" s="262">
        <f t="shared" ref="AB603:AB609" si="126">AA603</f>
        <v>0.11246</v>
      </c>
      <c r="AC603" s="76"/>
      <c r="AD603" s="76"/>
      <c r="AE603" s="76"/>
      <c r="AF603" s="97">
        <v>1</v>
      </c>
      <c r="AG603" s="97">
        <v>1</v>
      </c>
      <c r="AH603" s="73"/>
      <c r="AI603" s="57"/>
      <c r="AJ603" s="45"/>
      <c r="AK603" s="45"/>
      <c r="AL603" s="45"/>
    </row>
    <row r="604" spans="1:38" outlineLevel="2" x14ac:dyDescent="0.35">
      <c r="A604" s="45"/>
      <c r="B604" s="54"/>
      <c r="C604" s="47">
        <f t="shared" si="102"/>
        <v>3</v>
      </c>
      <c r="D604" s="73"/>
      <c r="E604" s="70"/>
      <c r="F604" s="70" t="s">
        <v>2816</v>
      </c>
      <c r="G604" s="73"/>
      <c r="H604" s="76" t="s">
        <v>2725</v>
      </c>
      <c r="I604" s="96">
        <v>3</v>
      </c>
      <c r="J604" s="96"/>
      <c r="K604" s="76"/>
      <c r="L604" s="76"/>
      <c r="M604" s="76"/>
      <c r="N604" s="76"/>
      <c r="O604" s="76"/>
      <c r="P604" s="76"/>
      <c r="Q604" s="76"/>
      <c r="R604" s="76"/>
      <c r="S604" s="76"/>
      <c r="T604" s="76"/>
      <c r="U604" s="97">
        <f t="shared" si="119"/>
        <v>1.17279</v>
      </c>
      <c r="V604" s="262">
        <f t="shared" si="120"/>
        <v>1.17279</v>
      </c>
      <c r="W604" s="262">
        <f t="shared" si="121"/>
        <v>1.17279</v>
      </c>
      <c r="X604" s="262">
        <f t="shared" si="122"/>
        <v>0.16869000000000001</v>
      </c>
      <c r="Y604" s="97">
        <f t="shared" si="123"/>
        <v>0.16869000000000001</v>
      </c>
      <c r="Z604" s="262">
        <f t="shared" si="124"/>
        <v>0.16869000000000001</v>
      </c>
      <c r="AA604" s="262">
        <f t="shared" si="125"/>
        <v>0.16869000000000001</v>
      </c>
      <c r="AB604" s="262">
        <f t="shared" si="126"/>
        <v>0.16869000000000001</v>
      </c>
      <c r="AC604" s="76"/>
      <c r="AD604" s="76"/>
      <c r="AE604" s="76"/>
      <c r="AF604" s="97">
        <v>1</v>
      </c>
      <c r="AG604" s="97">
        <v>1</v>
      </c>
      <c r="AH604" s="73"/>
      <c r="AI604" s="57"/>
      <c r="AJ604" s="45"/>
      <c r="AK604" s="45"/>
      <c r="AL604" s="45"/>
    </row>
    <row r="605" spans="1:38" outlineLevel="2" x14ac:dyDescent="0.35">
      <c r="A605" s="45"/>
      <c r="B605" s="54"/>
      <c r="C605" s="47">
        <f t="shared" si="102"/>
        <v>3</v>
      </c>
      <c r="D605" s="73"/>
      <c r="E605" s="70"/>
      <c r="F605" s="70" t="s">
        <v>2817</v>
      </c>
      <c r="G605" s="73"/>
      <c r="H605" s="76" t="s">
        <v>2726</v>
      </c>
      <c r="I605" s="96">
        <v>4</v>
      </c>
      <c r="J605" s="96"/>
      <c r="K605" s="76"/>
      <c r="L605" s="76"/>
      <c r="M605" s="76"/>
      <c r="N605" s="76"/>
      <c r="O605" s="76"/>
      <c r="P605" s="76"/>
      <c r="Q605" s="76"/>
      <c r="R605" s="76"/>
      <c r="S605" s="76"/>
      <c r="T605" s="76"/>
      <c r="U605" s="97">
        <f t="shared" si="119"/>
        <v>1.56372</v>
      </c>
      <c r="V605" s="262">
        <f t="shared" si="120"/>
        <v>1.56372</v>
      </c>
      <c r="W605" s="262">
        <f t="shared" si="121"/>
        <v>1.56372</v>
      </c>
      <c r="X605" s="262">
        <f t="shared" si="122"/>
        <v>0.22492000000000001</v>
      </c>
      <c r="Y605" s="97">
        <f t="shared" si="123"/>
        <v>0.22492000000000001</v>
      </c>
      <c r="Z605" s="262">
        <f t="shared" si="124"/>
        <v>0.22492000000000001</v>
      </c>
      <c r="AA605" s="262">
        <f t="shared" si="125"/>
        <v>0.22492000000000001</v>
      </c>
      <c r="AB605" s="262">
        <f t="shared" si="126"/>
        <v>0.22492000000000001</v>
      </c>
      <c r="AC605" s="76"/>
      <c r="AD605" s="76"/>
      <c r="AE605" s="76"/>
      <c r="AF605" s="97">
        <v>1</v>
      </c>
      <c r="AG605" s="97">
        <v>1</v>
      </c>
      <c r="AH605" s="73"/>
      <c r="AI605" s="57"/>
      <c r="AJ605" s="45"/>
      <c r="AK605" s="45"/>
      <c r="AL605" s="45"/>
    </row>
    <row r="606" spans="1:38" outlineLevel="2" x14ac:dyDescent="0.35">
      <c r="A606" s="45"/>
      <c r="B606" s="54"/>
      <c r="C606" s="47">
        <f t="shared" si="102"/>
        <v>3</v>
      </c>
      <c r="D606" s="73"/>
      <c r="E606" s="70"/>
      <c r="F606" s="70" t="s">
        <v>2818</v>
      </c>
      <c r="G606" s="73"/>
      <c r="H606" s="76" t="s">
        <v>2727</v>
      </c>
      <c r="I606" s="96">
        <v>5</v>
      </c>
      <c r="J606" s="96"/>
      <c r="K606" s="76"/>
      <c r="L606" s="76"/>
      <c r="M606" s="76"/>
      <c r="N606" s="76"/>
      <c r="O606" s="76"/>
      <c r="P606" s="76"/>
      <c r="Q606" s="76"/>
      <c r="R606" s="76"/>
      <c r="S606" s="76"/>
      <c r="T606" s="76"/>
      <c r="U606" s="97">
        <f t="shared" si="119"/>
        <v>1.95465</v>
      </c>
      <c r="V606" s="262">
        <f t="shared" si="120"/>
        <v>1.95465</v>
      </c>
      <c r="W606" s="262">
        <f t="shared" si="121"/>
        <v>1.95465</v>
      </c>
      <c r="X606" s="262">
        <f t="shared" si="122"/>
        <v>0.28115000000000001</v>
      </c>
      <c r="Y606" s="97">
        <f t="shared" si="123"/>
        <v>0.28115000000000001</v>
      </c>
      <c r="Z606" s="262">
        <f t="shared" si="124"/>
        <v>0.28115000000000001</v>
      </c>
      <c r="AA606" s="262">
        <f t="shared" si="125"/>
        <v>0.28115000000000001</v>
      </c>
      <c r="AB606" s="262">
        <f t="shared" si="126"/>
        <v>0.28115000000000001</v>
      </c>
      <c r="AC606" s="76"/>
      <c r="AD606" s="76"/>
      <c r="AE606" s="76"/>
      <c r="AF606" s="97">
        <v>1</v>
      </c>
      <c r="AG606" s="97">
        <v>1</v>
      </c>
      <c r="AH606" s="73"/>
      <c r="AI606" s="57"/>
      <c r="AJ606" s="45"/>
      <c r="AK606" s="45"/>
      <c r="AL606" s="45"/>
    </row>
    <row r="607" spans="1:38" outlineLevel="2" x14ac:dyDescent="0.35">
      <c r="A607" s="45"/>
      <c r="B607" s="54"/>
      <c r="C607" s="47">
        <f t="shared" si="102"/>
        <v>3</v>
      </c>
      <c r="D607" s="73"/>
      <c r="E607" s="70"/>
      <c r="F607" s="70" t="s">
        <v>2819</v>
      </c>
      <c r="G607" s="73"/>
      <c r="H607" s="76" t="s">
        <v>2728</v>
      </c>
      <c r="I607" s="96">
        <v>6</v>
      </c>
      <c r="J607" s="96"/>
      <c r="K607" s="76"/>
      <c r="L607" s="76"/>
      <c r="M607" s="76"/>
      <c r="N607" s="76"/>
      <c r="O607" s="76"/>
      <c r="P607" s="76"/>
      <c r="Q607" s="76"/>
      <c r="R607" s="76"/>
      <c r="S607" s="76"/>
      <c r="T607" s="76"/>
      <c r="U607" s="97">
        <f t="shared" si="119"/>
        <v>2.34558</v>
      </c>
      <c r="V607" s="262">
        <f t="shared" si="120"/>
        <v>2.34558</v>
      </c>
      <c r="W607" s="262">
        <f t="shared" si="121"/>
        <v>2.34558</v>
      </c>
      <c r="X607" s="262">
        <f t="shared" si="122"/>
        <v>0.33738000000000001</v>
      </c>
      <c r="Y607" s="97">
        <f t="shared" si="123"/>
        <v>0.33738000000000001</v>
      </c>
      <c r="Z607" s="262">
        <f t="shared" si="124"/>
        <v>0.33738000000000001</v>
      </c>
      <c r="AA607" s="262">
        <f t="shared" si="125"/>
        <v>0.33738000000000001</v>
      </c>
      <c r="AB607" s="262">
        <f t="shared" si="126"/>
        <v>0.33738000000000001</v>
      </c>
      <c r="AC607" s="76"/>
      <c r="AD607" s="76"/>
      <c r="AE607" s="76"/>
      <c r="AF607" s="97">
        <v>1</v>
      </c>
      <c r="AG607" s="97">
        <v>1</v>
      </c>
      <c r="AH607" s="73"/>
      <c r="AI607" s="57"/>
      <c r="AJ607" s="45"/>
      <c r="AK607" s="45"/>
      <c r="AL607" s="45"/>
    </row>
    <row r="608" spans="1:38" outlineLevel="2" x14ac:dyDescent="0.35">
      <c r="A608" s="45"/>
      <c r="B608" s="54"/>
      <c r="C608" s="47">
        <f t="shared" si="102"/>
        <v>3</v>
      </c>
      <c r="D608" s="73"/>
      <c r="E608" s="70"/>
      <c r="F608" s="70" t="s">
        <v>2820</v>
      </c>
      <c r="G608" s="73"/>
      <c r="H608" s="76" t="s">
        <v>2729</v>
      </c>
      <c r="I608" s="96">
        <v>7</v>
      </c>
      <c r="J608" s="96"/>
      <c r="K608" s="76"/>
      <c r="L608" s="76"/>
      <c r="M608" s="76"/>
      <c r="N608" s="76"/>
      <c r="O608" s="76"/>
      <c r="P608" s="76"/>
      <c r="Q608" s="76"/>
      <c r="R608" s="76"/>
      <c r="S608" s="76"/>
      <c r="T608" s="76"/>
      <c r="U608" s="97">
        <f t="shared" si="119"/>
        <v>2.73651</v>
      </c>
      <c r="V608" s="262">
        <f t="shared" si="120"/>
        <v>2.73651</v>
      </c>
      <c r="W608" s="262">
        <f t="shared" si="121"/>
        <v>2.73651</v>
      </c>
      <c r="X608" s="262">
        <f t="shared" si="122"/>
        <v>0.39361000000000002</v>
      </c>
      <c r="Y608" s="97">
        <f t="shared" si="123"/>
        <v>0.39361000000000002</v>
      </c>
      <c r="Z608" s="262">
        <f t="shared" si="124"/>
        <v>0.39361000000000002</v>
      </c>
      <c r="AA608" s="262">
        <f t="shared" si="125"/>
        <v>0.39361000000000002</v>
      </c>
      <c r="AB608" s="262">
        <f t="shared" si="126"/>
        <v>0.39361000000000002</v>
      </c>
      <c r="AC608" s="76"/>
      <c r="AD608" s="76"/>
      <c r="AE608" s="76"/>
      <c r="AF608" s="97">
        <v>1</v>
      </c>
      <c r="AG608" s="97">
        <v>1</v>
      </c>
      <c r="AH608" s="73"/>
      <c r="AI608" s="57"/>
      <c r="AJ608" s="45"/>
      <c r="AK608" s="45"/>
      <c r="AL608" s="45"/>
    </row>
    <row r="609" spans="1:38" outlineLevel="2" x14ac:dyDescent="0.35">
      <c r="A609" s="45"/>
      <c r="B609" s="54"/>
      <c r="C609" s="47">
        <f t="shared" si="102"/>
        <v>3</v>
      </c>
      <c r="D609" s="73"/>
      <c r="E609" s="70"/>
      <c r="F609" s="70" t="s">
        <v>2821</v>
      </c>
      <c r="G609" s="73"/>
      <c r="H609" s="76" t="s">
        <v>2730</v>
      </c>
      <c r="I609" s="96">
        <v>8</v>
      </c>
      <c r="J609" s="96"/>
      <c r="K609" s="76"/>
      <c r="L609" s="76"/>
      <c r="M609" s="76"/>
      <c r="N609" s="76"/>
      <c r="O609" s="76"/>
      <c r="P609" s="76"/>
      <c r="Q609" s="76"/>
      <c r="R609" s="76"/>
      <c r="S609" s="76"/>
      <c r="T609" s="76"/>
      <c r="U609" s="97">
        <f t="shared" si="119"/>
        <v>3.12744</v>
      </c>
      <c r="V609" s="262">
        <f t="shared" si="120"/>
        <v>3.12744</v>
      </c>
      <c r="W609" s="262">
        <f t="shared" si="121"/>
        <v>3.12744</v>
      </c>
      <c r="X609" s="262">
        <f t="shared" si="122"/>
        <v>0.44984000000000002</v>
      </c>
      <c r="Y609" s="97">
        <f t="shared" si="123"/>
        <v>0.44984000000000002</v>
      </c>
      <c r="Z609" s="262">
        <f t="shared" si="124"/>
        <v>0.44984000000000002</v>
      </c>
      <c r="AA609" s="262">
        <f t="shared" si="125"/>
        <v>0.44984000000000002</v>
      </c>
      <c r="AB609" s="262">
        <f t="shared" si="12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1238</v>
      </c>
      <c r="G610" s="73"/>
      <c r="H610" s="253" t="s">
        <v>1239</v>
      </c>
      <c r="I610" s="136"/>
      <c r="J610" s="136" t="s">
        <v>1075</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127">INT($C$29)+2</f>
        <v>3</v>
      </c>
      <c r="D611" s="73"/>
      <c r="E611" s="70"/>
      <c r="F611" s="70" t="s">
        <v>1240</v>
      </c>
      <c r="G611" s="73"/>
      <c r="H611" s="76" t="s">
        <v>631</v>
      </c>
      <c r="I611" s="96" t="s">
        <v>529</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1241</v>
      </c>
      <c r="G612" s="73"/>
      <c r="H612" s="76"/>
      <c r="I612" s="96" t="s">
        <v>529</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1242</v>
      </c>
      <c r="G613" s="73"/>
      <c r="H613" s="76"/>
      <c r="I613" s="96" t="s">
        <v>529</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127"/>
        <v>3</v>
      </c>
      <c r="D614" s="73"/>
      <c r="E614" s="70"/>
      <c r="F614" s="70" t="s">
        <v>1243</v>
      </c>
      <c r="G614" s="73"/>
      <c r="H614" s="76" t="s">
        <v>1344</v>
      </c>
      <c r="I614" s="96" t="s">
        <v>529</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127"/>
        <v>3</v>
      </c>
      <c r="D615" s="73"/>
      <c r="E615" s="70"/>
      <c r="F615" s="70" t="s">
        <v>1244</v>
      </c>
      <c r="G615" s="73"/>
      <c r="H615" s="76" t="s">
        <v>1346</v>
      </c>
      <c r="I615" s="96" t="s">
        <v>529</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1347</v>
      </c>
      <c r="AE615" s="76"/>
      <c r="AF615" s="97">
        <v>1</v>
      </c>
      <c r="AG615" s="97">
        <v>1</v>
      </c>
      <c r="AH615" s="73"/>
      <c r="AI615" s="57"/>
      <c r="AJ615" s="45"/>
      <c r="AK615" s="45"/>
      <c r="AL615" s="45"/>
    </row>
    <row r="616" spans="1:38" outlineLevel="2" collapsed="1" x14ac:dyDescent="0.35">
      <c r="A616" s="45"/>
      <c r="B616" s="54"/>
      <c r="C616" s="47">
        <f t="shared" si="127"/>
        <v>3</v>
      </c>
      <c r="D616" s="73"/>
      <c r="E616" s="70"/>
      <c r="F616" s="70" t="s">
        <v>1245</v>
      </c>
      <c r="G616" s="73"/>
      <c r="H616" s="76" t="s">
        <v>1349</v>
      </c>
      <c r="I616" s="96" t="s">
        <v>529</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127"/>
        <v>3</v>
      </c>
      <c r="D617" s="73"/>
      <c r="E617" s="70"/>
      <c r="F617" s="70" t="s">
        <v>1246</v>
      </c>
      <c r="G617" s="73"/>
      <c r="H617" s="76" t="s">
        <v>631</v>
      </c>
      <c r="I617" s="96" t="s">
        <v>529</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7"/>
        <v>3</v>
      </c>
      <c r="D618" s="73"/>
      <c r="E618" s="70"/>
      <c r="F618" s="70" t="s">
        <v>1247</v>
      </c>
      <c r="G618" s="73"/>
      <c r="H618" s="76"/>
      <c r="I618" s="96" t="s">
        <v>529</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7"/>
        <v>3</v>
      </c>
      <c r="D619" s="73"/>
      <c r="E619" s="70"/>
      <c r="F619" s="70" t="s">
        <v>1248</v>
      </c>
      <c r="G619" s="73"/>
      <c r="H619" s="76"/>
      <c r="I619" s="96" t="s">
        <v>529</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127"/>
        <v>3</v>
      </c>
      <c r="D620" s="73"/>
      <c r="E620" s="70"/>
      <c r="F620" s="70" t="s">
        <v>1249</v>
      </c>
      <c r="G620" s="73"/>
      <c r="H620" s="76" t="s">
        <v>631</v>
      </c>
      <c r="I620" s="96" t="s">
        <v>529</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127"/>
        <v>3</v>
      </c>
      <c r="D621" s="73"/>
      <c r="E621" s="70"/>
      <c r="F621" s="70" t="s">
        <v>1250</v>
      </c>
      <c r="G621" s="73"/>
      <c r="H621" s="76"/>
      <c r="I621" s="96" t="s">
        <v>529</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127"/>
        <v>3</v>
      </c>
      <c r="D622" s="73"/>
      <c r="E622" s="70"/>
      <c r="F622" s="70" t="s">
        <v>1251</v>
      </c>
      <c r="G622" s="73"/>
      <c r="H622" s="76"/>
      <c r="I622" s="96" t="s">
        <v>529</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127"/>
        <v>3</v>
      </c>
      <c r="D623" s="73"/>
      <c r="E623" s="70"/>
      <c r="F623" s="70" t="s">
        <v>1252</v>
      </c>
      <c r="G623" s="73"/>
      <c r="H623" s="76" t="s">
        <v>631</v>
      </c>
      <c r="I623" s="96" t="s">
        <v>529</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127"/>
        <v>3</v>
      </c>
      <c r="D624" s="73"/>
      <c r="E624" s="70"/>
      <c r="F624" s="70" t="s">
        <v>1253</v>
      </c>
      <c r="G624" s="73"/>
      <c r="H624" s="76"/>
      <c r="I624" s="96" t="s">
        <v>529</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127"/>
        <v>3</v>
      </c>
      <c r="D625" s="73"/>
      <c r="E625" s="70"/>
      <c r="F625" s="70" t="s">
        <v>1254</v>
      </c>
      <c r="G625" s="73"/>
      <c r="H625" s="76"/>
      <c r="I625" s="96" t="s">
        <v>529</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127"/>
        <v>3</v>
      </c>
      <c r="D626" s="73"/>
      <c r="E626" s="70"/>
      <c r="F626" s="70" t="s">
        <v>1255</v>
      </c>
      <c r="G626" s="73"/>
      <c r="H626" s="76" t="s">
        <v>631</v>
      </c>
      <c r="I626" s="96" t="s">
        <v>529</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127"/>
        <v>3</v>
      </c>
      <c r="D627" s="73"/>
      <c r="E627" s="70"/>
      <c r="F627" s="70" t="s">
        <v>1256</v>
      </c>
      <c r="G627" s="73"/>
      <c r="H627" s="76"/>
      <c r="I627" s="96" t="s">
        <v>529</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127"/>
        <v>3</v>
      </c>
      <c r="D628" s="73"/>
      <c r="E628" s="70"/>
      <c r="F628" s="70" t="s">
        <v>1257</v>
      </c>
      <c r="G628" s="73"/>
      <c r="H628" s="76"/>
      <c r="I628" s="96" t="s">
        <v>529</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128">INT($C$29)+3</f>
        <v>4</v>
      </c>
      <c r="D629" s="73"/>
      <c r="E629" s="70"/>
      <c r="F629" s="70" t="s">
        <v>1258</v>
      </c>
      <c r="G629" s="73"/>
      <c r="H629" s="76" t="s">
        <v>631</v>
      </c>
      <c r="I629" s="96" t="s">
        <v>529</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128"/>
        <v>4</v>
      </c>
      <c r="D630" s="73"/>
      <c r="E630" s="70"/>
      <c r="F630" s="70" t="s">
        <v>1259</v>
      </c>
      <c r="G630" s="73"/>
      <c r="H630" s="76"/>
      <c r="I630" s="96" t="s">
        <v>529</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128"/>
        <v>4</v>
      </c>
      <c r="D631" s="73"/>
      <c r="E631" s="70"/>
      <c r="F631" s="70" t="s">
        <v>1260</v>
      </c>
      <c r="G631" s="73"/>
      <c r="H631" s="76"/>
      <c r="I631" s="96" t="s">
        <v>529</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128"/>
        <v>4</v>
      </c>
      <c r="D632" s="73"/>
      <c r="E632" s="70"/>
      <c r="F632" s="70" t="s">
        <v>1261</v>
      </c>
      <c r="G632" s="73"/>
      <c r="H632" s="76" t="s">
        <v>631</v>
      </c>
      <c r="I632" s="96" t="s">
        <v>529</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128"/>
        <v>4</v>
      </c>
      <c r="D633" s="73"/>
      <c r="E633" s="70"/>
      <c r="F633" s="70" t="s">
        <v>1262</v>
      </c>
      <c r="G633" s="73"/>
      <c r="H633" s="76"/>
      <c r="I633" s="96" t="s">
        <v>529</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128"/>
        <v>4</v>
      </c>
      <c r="D634" s="73"/>
      <c r="E634" s="70"/>
      <c r="F634" s="70" t="s">
        <v>1263</v>
      </c>
      <c r="G634" s="73"/>
      <c r="H634" s="76"/>
      <c r="I634" s="96" t="s">
        <v>529</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127"/>
        <v>3</v>
      </c>
      <c r="D635" s="73"/>
      <c r="E635" s="70"/>
      <c r="F635" s="70" t="s">
        <v>1264</v>
      </c>
      <c r="G635" s="73"/>
      <c r="H635" s="76" t="s">
        <v>1265</v>
      </c>
      <c r="I635" s="96" t="s">
        <v>529</v>
      </c>
      <c r="J635" s="96"/>
      <c r="K635" s="76"/>
      <c r="L635" s="76"/>
      <c r="M635" s="76"/>
      <c r="N635" s="76"/>
      <c r="O635" s="76"/>
      <c r="P635" s="76"/>
      <c r="Q635" s="76"/>
      <c r="R635" s="76"/>
      <c r="S635" s="76"/>
      <c r="T635" s="76"/>
      <c r="U635" s="97">
        <v>0</v>
      </c>
      <c r="V635" s="262">
        <f t="shared" ref="V635:V636" si="129">U635</f>
        <v>0</v>
      </c>
      <c r="W635" s="262">
        <f t="shared" ref="W635:W636" si="130">V635</f>
        <v>0</v>
      </c>
      <c r="X635" s="262">
        <f t="shared" ref="X635" si="131">Y635</f>
        <v>-0.26729999999999998</v>
      </c>
      <c r="Y635" s="97">
        <v>-0.26729999999999998</v>
      </c>
      <c r="Z635" s="262">
        <f t="shared" ref="Z635:AB635" si="132">Y635</f>
        <v>-0.26729999999999998</v>
      </c>
      <c r="AA635" s="262">
        <f t="shared" si="132"/>
        <v>-0.26729999999999998</v>
      </c>
      <c r="AB635" s="262">
        <f t="shared" si="132"/>
        <v>-0.26729999999999998</v>
      </c>
      <c r="AC635" s="76"/>
      <c r="AD635" s="76" t="s">
        <v>1266</v>
      </c>
      <c r="AE635" s="76"/>
      <c r="AF635" s="97">
        <v>1</v>
      </c>
      <c r="AG635" s="97">
        <v>1</v>
      </c>
      <c r="AH635" s="73"/>
      <c r="AI635" s="57"/>
      <c r="AJ635" s="45"/>
      <c r="AK635" s="45"/>
      <c r="AL635" s="45"/>
    </row>
    <row r="636" spans="1:38" outlineLevel="2" x14ac:dyDescent="0.35">
      <c r="A636" s="45"/>
      <c r="B636" s="54"/>
      <c r="C636" s="47">
        <f t="shared" si="127"/>
        <v>3</v>
      </c>
      <c r="D636" s="73"/>
      <c r="E636" s="70"/>
      <c r="F636" s="70" t="s">
        <v>1267</v>
      </c>
      <c r="G636" s="73"/>
      <c r="H636" s="76" t="s">
        <v>2682</v>
      </c>
      <c r="I636" s="96" t="s">
        <v>529</v>
      </c>
      <c r="J636" s="96"/>
      <c r="K636" s="76"/>
      <c r="L636" s="76"/>
      <c r="M636" s="76"/>
      <c r="N636" s="76"/>
      <c r="O636" s="76"/>
      <c r="P636" s="76"/>
      <c r="Q636" s="76"/>
      <c r="R636" s="76"/>
      <c r="S636" s="76"/>
      <c r="T636" s="76"/>
      <c r="U636" s="97">
        <v>-2.38</v>
      </c>
      <c r="V636" s="262">
        <f t="shared" si="129"/>
        <v>-2.38</v>
      </c>
      <c r="W636" s="262">
        <f t="shared" si="130"/>
        <v>-2.38</v>
      </c>
      <c r="X636" s="262">
        <f>Y636</f>
        <v>0</v>
      </c>
      <c r="Y636" s="97">
        <v>0</v>
      </c>
      <c r="Z636" s="262">
        <f>Y636</f>
        <v>0</v>
      </c>
      <c r="AA636" s="262">
        <f>Z636</f>
        <v>0</v>
      </c>
      <c r="AB636" s="262">
        <f>AA636</f>
        <v>0</v>
      </c>
      <c r="AC636" s="76"/>
      <c r="AD636" s="76" t="s">
        <v>2620</v>
      </c>
      <c r="AE636" s="76"/>
      <c r="AF636" s="97">
        <v>1</v>
      </c>
      <c r="AG636" s="97">
        <v>1</v>
      </c>
      <c r="AH636" s="73"/>
      <c r="AI636" s="57"/>
      <c r="AJ636" s="45"/>
      <c r="AK636" s="45"/>
      <c r="AL636" s="45"/>
    </row>
    <row r="637" spans="1:38" outlineLevel="2" x14ac:dyDescent="0.35">
      <c r="A637" s="45"/>
      <c r="B637" s="54"/>
      <c r="C637" s="47">
        <f t="shared" si="127"/>
        <v>3</v>
      </c>
      <c r="D637" s="73"/>
      <c r="E637" s="70"/>
      <c r="F637" s="70" t="s">
        <v>1268</v>
      </c>
      <c r="G637" s="73"/>
      <c r="H637" s="76" t="s">
        <v>2683</v>
      </c>
      <c r="I637" s="96" t="s">
        <v>529</v>
      </c>
      <c r="J637" s="96"/>
      <c r="K637" s="76"/>
      <c r="L637" s="76"/>
      <c r="M637" s="76"/>
      <c r="N637" s="76"/>
      <c r="O637" s="76"/>
      <c r="P637" s="76"/>
      <c r="Q637" s="76"/>
      <c r="R637" s="76"/>
      <c r="S637" s="76"/>
      <c r="T637" s="76"/>
      <c r="U637" s="260">
        <f>U635</f>
        <v>0</v>
      </c>
      <c r="V637" s="260">
        <f t="shared" ref="V637:AB637" si="133">V635</f>
        <v>0</v>
      </c>
      <c r="W637" s="260">
        <f t="shared" si="133"/>
        <v>0</v>
      </c>
      <c r="X637" s="260">
        <f t="shared" si="133"/>
        <v>-0.26729999999999998</v>
      </c>
      <c r="Y637" s="260">
        <f t="shared" si="133"/>
        <v>-0.26729999999999998</v>
      </c>
      <c r="Z637" s="260">
        <f t="shared" si="133"/>
        <v>-0.26729999999999998</v>
      </c>
      <c r="AA637" s="260">
        <f t="shared" si="133"/>
        <v>-0.26729999999999998</v>
      </c>
      <c r="AB637" s="260">
        <f t="shared" si="133"/>
        <v>-0.26729999999999998</v>
      </c>
      <c r="AC637" s="76"/>
      <c r="AD637" s="76"/>
      <c r="AE637" s="76"/>
      <c r="AF637" s="97">
        <v>1</v>
      </c>
      <c r="AG637" s="97">
        <v>1</v>
      </c>
      <c r="AH637" s="73"/>
      <c r="AI637" s="57"/>
      <c r="AJ637" s="45"/>
      <c r="AK637" s="45"/>
      <c r="AL637" s="45"/>
    </row>
    <row r="638" spans="1:38" outlineLevel="2" x14ac:dyDescent="0.35">
      <c r="A638" s="45"/>
      <c r="B638" s="54"/>
      <c r="C638" s="47">
        <f t="shared" si="127"/>
        <v>3</v>
      </c>
      <c r="D638" s="73"/>
      <c r="E638" s="70"/>
      <c r="F638" s="70" t="s">
        <v>1269</v>
      </c>
      <c r="G638" s="73"/>
      <c r="H638" s="76" t="s">
        <v>1270</v>
      </c>
      <c r="I638" s="96" t="s">
        <v>529</v>
      </c>
      <c r="J638" s="96"/>
      <c r="K638" s="76"/>
      <c r="L638" s="76"/>
      <c r="M638" s="76"/>
      <c r="N638" s="76"/>
      <c r="O638" s="76"/>
      <c r="P638" s="76"/>
      <c r="Q638" s="76"/>
      <c r="R638" s="76"/>
      <c r="S638" s="76"/>
      <c r="T638" s="76"/>
      <c r="U638" s="97">
        <v>0</v>
      </c>
      <c r="V638" s="262">
        <f t="shared" ref="V638:V639" si="134">U638</f>
        <v>0</v>
      </c>
      <c r="W638" s="262">
        <f t="shared" ref="W638:W639" si="135">V638</f>
        <v>0</v>
      </c>
      <c r="X638" s="262">
        <f t="shared" ref="X638:X640" si="136">Y638</f>
        <v>0</v>
      </c>
      <c r="Y638" s="97">
        <v>0</v>
      </c>
      <c r="Z638" s="262">
        <f t="shared" ref="Z638:AB638" si="137">Y638</f>
        <v>0</v>
      </c>
      <c r="AA638" s="262">
        <f t="shared" si="137"/>
        <v>0</v>
      </c>
      <c r="AB638" s="262">
        <f t="shared" si="137"/>
        <v>0</v>
      </c>
      <c r="AC638" s="76"/>
      <c r="AD638" s="76" t="s">
        <v>1266</v>
      </c>
      <c r="AE638" s="76"/>
      <c r="AF638" s="97">
        <v>1</v>
      </c>
      <c r="AG638" s="97">
        <v>1</v>
      </c>
      <c r="AH638" s="73"/>
      <c r="AI638" s="57"/>
      <c r="AJ638" s="45"/>
      <c r="AK638" s="45"/>
      <c r="AL638" s="45"/>
    </row>
    <row r="639" spans="1:38" outlineLevel="2" x14ac:dyDescent="0.35">
      <c r="A639" s="45"/>
      <c r="B639" s="54"/>
      <c r="C639" s="47">
        <f t="shared" si="127"/>
        <v>3</v>
      </c>
      <c r="D639" s="73"/>
      <c r="E639" s="70"/>
      <c r="F639" s="70" t="s">
        <v>1271</v>
      </c>
      <c r="G639" s="73"/>
      <c r="H639" s="76" t="s">
        <v>2684</v>
      </c>
      <c r="I639" s="96" t="s">
        <v>529</v>
      </c>
      <c r="J639" s="96"/>
      <c r="K639" s="76"/>
      <c r="L639" s="76"/>
      <c r="M639" s="76"/>
      <c r="N639" s="76"/>
      <c r="O639" s="76"/>
      <c r="P639" s="76"/>
      <c r="Q639" s="76"/>
      <c r="R639" s="76"/>
      <c r="S639" s="76"/>
      <c r="T639" s="76"/>
      <c r="U639" s="97">
        <v>2.673E-3</v>
      </c>
      <c r="V639" s="262">
        <f t="shared" si="134"/>
        <v>2.673E-3</v>
      </c>
      <c r="W639" s="262">
        <f t="shared" si="135"/>
        <v>2.673E-3</v>
      </c>
      <c r="X639" s="262">
        <f t="shared" si="136"/>
        <v>0</v>
      </c>
      <c r="Y639" s="97">
        <v>0</v>
      </c>
      <c r="Z639" s="262">
        <f t="shared" ref="Z639:AB639" si="138">Y639</f>
        <v>0</v>
      </c>
      <c r="AA639" s="262">
        <f t="shared" si="138"/>
        <v>0</v>
      </c>
      <c r="AB639" s="262">
        <f t="shared" si="138"/>
        <v>0</v>
      </c>
      <c r="AC639" s="76"/>
      <c r="AD639" s="76"/>
      <c r="AE639" s="76"/>
      <c r="AF639" s="97">
        <v>1</v>
      </c>
      <c r="AG639" s="97">
        <v>1</v>
      </c>
      <c r="AH639" s="73"/>
      <c r="AI639" s="57"/>
      <c r="AJ639" s="45"/>
      <c r="AK639" s="45"/>
      <c r="AL639" s="45"/>
    </row>
    <row r="640" spans="1:38" outlineLevel="2" x14ac:dyDescent="0.35">
      <c r="A640" s="45"/>
      <c r="B640" s="54"/>
      <c r="C640" s="47">
        <f t="shared" si="127"/>
        <v>3</v>
      </c>
      <c r="D640" s="73"/>
      <c r="E640" s="70"/>
      <c r="F640" s="70" t="s">
        <v>1272</v>
      </c>
      <c r="G640" s="73"/>
      <c r="H640" s="76" t="s">
        <v>2685</v>
      </c>
      <c r="I640" s="96" t="s">
        <v>529</v>
      </c>
      <c r="J640" s="96"/>
      <c r="K640" s="76"/>
      <c r="L640" s="76"/>
      <c r="M640" s="76"/>
      <c r="N640" s="76"/>
      <c r="O640" s="76"/>
      <c r="P640" s="76"/>
      <c r="Q640" s="76"/>
      <c r="R640" s="76"/>
      <c r="S640" s="76"/>
      <c r="T640" s="76"/>
      <c r="U640" s="76">
        <v>0</v>
      </c>
      <c r="V640" s="76">
        <v>0</v>
      </c>
      <c r="W640" s="76">
        <v>0</v>
      </c>
      <c r="X640" s="262">
        <f t="shared" si="136"/>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outlineLevel="2" x14ac:dyDescent="0.35">
      <c r="A641" s="45"/>
      <c r="B641" s="54"/>
      <c r="C641" s="47">
        <f t="shared" si="127"/>
        <v>3</v>
      </c>
      <c r="D641" s="73"/>
      <c r="E641" s="70"/>
      <c r="F641" s="70" t="s">
        <v>1273</v>
      </c>
      <c r="G641" s="73"/>
      <c r="H641" s="76" t="s">
        <v>1274</v>
      </c>
      <c r="I641" s="96"/>
      <c r="J641" s="96" t="s">
        <v>1203</v>
      </c>
      <c r="K641" s="97">
        <v>1.1499999999999999</v>
      </c>
      <c r="L641" s="97">
        <v>1.1499999999999999</v>
      </c>
      <c r="M641" s="97">
        <v>1.1499999999999999</v>
      </c>
      <c r="N641" s="97">
        <v>1.1499999999999999</v>
      </c>
      <c r="O641" s="97">
        <v>1.1499999999999999</v>
      </c>
      <c r="P641" s="97">
        <v>1.1499999999999999</v>
      </c>
      <c r="Q641" s="76"/>
      <c r="R641" s="76" t="s">
        <v>539</v>
      </c>
      <c r="S641" s="76" t="s">
        <v>539</v>
      </c>
      <c r="T641" s="76"/>
      <c r="U641" s="260">
        <f t="shared" ref="U641:AB646" si="140">INDEX($K641:$Q641,1,U$43)</f>
        <v>1.1499999999999999</v>
      </c>
      <c r="V641" s="260">
        <f t="shared" si="140"/>
        <v>1.1499999999999999</v>
      </c>
      <c r="W641" s="260">
        <f t="shared" si="140"/>
        <v>1.1499999999999999</v>
      </c>
      <c r="X641" s="260">
        <f t="shared" si="140"/>
        <v>1.1499999999999999</v>
      </c>
      <c r="Y641" s="260">
        <f t="shared" si="140"/>
        <v>1.1499999999999999</v>
      </c>
      <c r="Z641" s="260">
        <f t="shared" si="140"/>
        <v>1.1499999999999999</v>
      </c>
      <c r="AA641" s="260">
        <f t="shared" si="140"/>
        <v>1.1499999999999999</v>
      </c>
      <c r="AB641" s="260">
        <f t="shared" si="140"/>
        <v>1.1499999999999999</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1275</v>
      </c>
      <c r="G642" s="73"/>
      <c r="H642" s="76" t="s">
        <v>2686</v>
      </c>
      <c r="I642" s="96"/>
      <c r="J642" s="96" t="s">
        <v>1203</v>
      </c>
      <c r="K642" s="97">
        <v>1</v>
      </c>
      <c r="L642" s="97">
        <v>1</v>
      </c>
      <c r="M642" s="97">
        <v>1</v>
      </c>
      <c r="N642" s="97">
        <v>1</v>
      </c>
      <c r="O642" s="97">
        <v>1</v>
      </c>
      <c r="P642" s="97">
        <v>1</v>
      </c>
      <c r="Q642" s="76"/>
      <c r="R642" s="76" t="s">
        <v>539</v>
      </c>
      <c r="S642" s="76" t="s">
        <v>539</v>
      </c>
      <c r="T642" s="76"/>
      <c r="U642" s="260">
        <f t="shared" si="140"/>
        <v>1</v>
      </c>
      <c r="V642" s="260">
        <f t="shared" si="140"/>
        <v>1</v>
      </c>
      <c r="W642" s="260">
        <f t="shared" si="140"/>
        <v>1</v>
      </c>
      <c r="X642" s="260">
        <f t="shared" si="140"/>
        <v>1</v>
      </c>
      <c r="Y642" s="260">
        <f t="shared" si="140"/>
        <v>1</v>
      </c>
      <c r="Z642" s="260">
        <f t="shared" si="140"/>
        <v>1</v>
      </c>
      <c r="AA642" s="260">
        <f t="shared" si="140"/>
        <v>1</v>
      </c>
      <c r="AB642" s="260">
        <f t="shared" si="140"/>
        <v>1</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1276</v>
      </c>
      <c r="G643" s="73"/>
      <c r="H643" s="76" t="s">
        <v>2687</v>
      </c>
      <c r="I643" s="96"/>
      <c r="J643" s="96" t="s">
        <v>1203</v>
      </c>
      <c r="K643" s="97">
        <v>1</v>
      </c>
      <c r="L643" s="97">
        <v>1</v>
      </c>
      <c r="M643" s="97">
        <v>1</v>
      </c>
      <c r="N643" s="97">
        <v>1</v>
      </c>
      <c r="O643" s="97">
        <v>1</v>
      </c>
      <c r="P643" s="97">
        <v>1</v>
      </c>
      <c r="Q643" s="76"/>
      <c r="R643" s="76" t="s">
        <v>539</v>
      </c>
      <c r="S643" s="76" t="s">
        <v>539</v>
      </c>
      <c r="T643" s="76"/>
      <c r="U643" s="260">
        <f t="shared" si="140"/>
        <v>1</v>
      </c>
      <c r="V643" s="260">
        <f t="shared" si="140"/>
        <v>1</v>
      </c>
      <c r="W643" s="260">
        <f t="shared" si="140"/>
        <v>1</v>
      </c>
      <c r="X643" s="260">
        <f t="shared" si="140"/>
        <v>1</v>
      </c>
      <c r="Y643" s="260">
        <f t="shared" si="140"/>
        <v>1</v>
      </c>
      <c r="Z643" s="260">
        <f t="shared" si="140"/>
        <v>1</v>
      </c>
      <c r="AA643" s="260">
        <f t="shared" si="140"/>
        <v>1</v>
      </c>
      <c r="AB643" s="260">
        <f t="shared" si="140"/>
        <v>1</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1277</v>
      </c>
      <c r="G644" s="73"/>
      <c r="H644" s="76" t="s">
        <v>3024</v>
      </c>
      <c r="I644" s="96"/>
      <c r="J644" s="96" t="s">
        <v>1203</v>
      </c>
      <c r="K644" s="97">
        <v>1.4</v>
      </c>
      <c r="L644" s="97">
        <v>1.4</v>
      </c>
      <c r="M644" s="97">
        <v>1.4</v>
      </c>
      <c r="N644" s="97">
        <v>1.4</v>
      </c>
      <c r="O644" s="97">
        <v>1.4</v>
      </c>
      <c r="P644" s="97">
        <v>1.4</v>
      </c>
      <c r="Q644" s="76"/>
      <c r="R644" s="76" t="s">
        <v>539</v>
      </c>
      <c r="S644" s="76" t="s">
        <v>539</v>
      </c>
      <c r="T644" s="76"/>
      <c r="U644" s="260">
        <f t="shared" si="140"/>
        <v>1.4</v>
      </c>
      <c r="V644" s="260">
        <f t="shared" si="140"/>
        <v>1.4</v>
      </c>
      <c r="W644" s="260">
        <f t="shared" si="140"/>
        <v>1.4</v>
      </c>
      <c r="X644" s="260">
        <f t="shared" si="140"/>
        <v>1.4</v>
      </c>
      <c r="Y644" s="260">
        <f t="shared" si="140"/>
        <v>1.4</v>
      </c>
      <c r="Z644" s="260">
        <f t="shared" si="140"/>
        <v>1.4</v>
      </c>
      <c r="AA644" s="260">
        <f t="shared" si="140"/>
        <v>1.4</v>
      </c>
      <c r="AB644" s="260">
        <f t="shared" si="140"/>
        <v>1.4</v>
      </c>
      <c r="AC644" s="76"/>
      <c r="AD644" s="76"/>
      <c r="AE644" s="76"/>
      <c r="AF644" s="97">
        <v>1</v>
      </c>
      <c r="AG644" s="97">
        <v>1</v>
      </c>
      <c r="AH644" s="73"/>
      <c r="AI644" s="57"/>
      <c r="AJ644" s="45"/>
      <c r="AK644" s="45"/>
      <c r="AL644" s="45"/>
    </row>
    <row r="645" spans="1:38" outlineLevel="2" x14ac:dyDescent="0.35">
      <c r="A645" s="45"/>
      <c r="B645" s="54"/>
      <c r="C645" s="47">
        <f t="shared" si="127"/>
        <v>3</v>
      </c>
      <c r="D645" s="73"/>
      <c r="E645" s="70"/>
      <c r="F645" s="70" t="s">
        <v>1278</v>
      </c>
      <c r="G645" s="73"/>
      <c r="H645" s="76" t="s">
        <v>3025</v>
      </c>
      <c r="I645" s="96"/>
      <c r="J645" s="96" t="s">
        <v>1203</v>
      </c>
      <c r="K645" s="97">
        <v>1</v>
      </c>
      <c r="L645" s="97">
        <v>1</v>
      </c>
      <c r="M645" s="97">
        <v>1</v>
      </c>
      <c r="N645" s="97">
        <v>1</v>
      </c>
      <c r="O645" s="97">
        <v>1</v>
      </c>
      <c r="P645" s="97">
        <v>1</v>
      </c>
      <c r="Q645" s="76"/>
      <c r="R645" s="76" t="s">
        <v>539</v>
      </c>
      <c r="S645" s="76" t="s">
        <v>539</v>
      </c>
      <c r="T645" s="76"/>
      <c r="U645" s="260">
        <f t="shared" si="140"/>
        <v>1</v>
      </c>
      <c r="V645" s="260">
        <f t="shared" si="140"/>
        <v>1</v>
      </c>
      <c r="W645" s="260">
        <f t="shared" si="140"/>
        <v>1</v>
      </c>
      <c r="X645" s="260">
        <f t="shared" si="140"/>
        <v>1</v>
      </c>
      <c r="Y645" s="260">
        <f t="shared" si="140"/>
        <v>1</v>
      </c>
      <c r="Z645" s="260">
        <f t="shared" si="140"/>
        <v>1</v>
      </c>
      <c r="AA645" s="260">
        <f t="shared" si="140"/>
        <v>1</v>
      </c>
      <c r="AB645" s="260">
        <f t="shared" si="140"/>
        <v>1</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1279</v>
      </c>
      <c r="G646" s="73"/>
      <c r="H646" s="76" t="s">
        <v>3026</v>
      </c>
      <c r="I646" s="96"/>
      <c r="J646" s="96" t="s">
        <v>1203</v>
      </c>
      <c r="K646" s="97">
        <v>1.2</v>
      </c>
      <c r="L646" s="97">
        <v>1.2</v>
      </c>
      <c r="M646" s="97">
        <v>1.2</v>
      </c>
      <c r="N646" s="97">
        <v>1.2</v>
      </c>
      <c r="O646" s="97">
        <v>1.2</v>
      </c>
      <c r="P646" s="97">
        <v>1.2</v>
      </c>
      <c r="Q646" s="76"/>
      <c r="R646" s="76" t="s">
        <v>539</v>
      </c>
      <c r="S646" s="76" t="s">
        <v>539</v>
      </c>
      <c r="T646" s="76"/>
      <c r="U646" s="260">
        <f t="shared" si="140"/>
        <v>1.2</v>
      </c>
      <c r="V646" s="260">
        <f t="shared" si="140"/>
        <v>1.2</v>
      </c>
      <c r="W646" s="260">
        <f t="shared" si="140"/>
        <v>1.2</v>
      </c>
      <c r="X646" s="260">
        <f t="shared" si="140"/>
        <v>1.2</v>
      </c>
      <c r="Y646" s="260">
        <f t="shared" si="140"/>
        <v>1.2</v>
      </c>
      <c r="Z646" s="260">
        <f t="shared" si="140"/>
        <v>1.2</v>
      </c>
      <c r="AA646" s="260">
        <f t="shared" si="140"/>
        <v>1.2</v>
      </c>
      <c r="AB646" s="260">
        <f t="shared" si="140"/>
        <v>1.2</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1280</v>
      </c>
      <c r="G647" s="73"/>
      <c r="H647" s="76" t="s">
        <v>1281</v>
      </c>
      <c r="I647" s="96" t="s">
        <v>529</v>
      </c>
      <c r="J647" s="96" t="s">
        <v>1175</v>
      </c>
      <c r="K647" s="76"/>
      <c r="L647" s="76"/>
      <c r="M647" s="76"/>
      <c r="N647" s="76"/>
      <c r="O647" s="76"/>
      <c r="P647" s="76"/>
      <c r="Q647" s="76"/>
      <c r="R647" s="76"/>
      <c r="S647" s="76"/>
      <c r="T647" s="76"/>
      <c r="U647" s="97">
        <v>0</v>
      </c>
      <c r="V647" s="97">
        <v>0</v>
      </c>
      <c r="W647" s="97">
        <v>0</v>
      </c>
      <c r="X647" s="262">
        <f t="shared" ref="X647:AB652" si="141">W647</f>
        <v>0</v>
      </c>
      <c r="Y647" s="262">
        <f t="shared" si="141"/>
        <v>0</v>
      </c>
      <c r="Z647" s="262">
        <f t="shared" si="141"/>
        <v>0</v>
      </c>
      <c r="AA647" s="262">
        <f t="shared" si="141"/>
        <v>0</v>
      </c>
      <c r="AB647" s="262">
        <f t="shared" si="141"/>
        <v>0</v>
      </c>
      <c r="AC647" s="76"/>
      <c r="AD647" s="76"/>
      <c r="AE647" s="76"/>
      <c r="AF647" s="97">
        <v>1</v>
      </c>
      <c r="AG647" s="97">
        <v>1</v>
      </c>
      <c r="AH647" s="73"/>
      <c r="AI647" s="57"/>
      <c r="AJ647" s="45"/>
      <c r="AK647" s="45"/>
      <c r="AL647" s="45"/>
    </row>
    <row r="648" spans="1:38" outlineLevel="2" x14ac:dyDescent="0.35">
      <c r="A648" s="45"/>
      <c r="B648" s="54"/>
      <c r="C648" s="47">
        <f t="shared" si="127"/>
        <v>3</v>
      </c>
      <c r="D648" s="73"/>
      <c r="E648" s="70"/>
      <c r="F648" s="70" t="s">
        <v>1282</v>
      </c>
      <c r="G648" s="73"/>
      <c r="H648" s="76" t="s">
        <v>1283</v>
      </c>
      <c r="I648" s="96" t="s">
        <v>529</v>
      </c>
      <c r="J648" s="96" t="s">
        <v>1175</v>
      </c>
      <c r="K648" s="76"/>
      <c r="L648" s="76"/>
      <c r="M648" s="76"/>
      <c r="N648" s="76"/>
      <c r="O648" s="76"/>
      <c r="P648" s="76"/>
      <c r="Q648" s="76"/>
      <c r="R648" s="76"/>
      <c r="S648" s="76"/>
      <c r="T648" s="76"/>
      <c r="U648" s="97">
        <v>0</v>
      </c>
      <c r="V648" s="97">
        <v>0</v>
      </c>
      <c r="W648" s="97">
        <v>0</v>
      </c>
      <c r="X648" s="262">
        <f t="shared" si="141"/>
        <v>0</v>
      </c>
      <c r="Y648" s="262">
        <f t="shared" si="141"/>
        <v>0</v>
      </c>
      <c r="Z648" s="262">
        <f t="shared" si="141"/>
        <v>0</v>
      </c>
      <c r="AA648" s="262">
        <f t="shared" si="141"/>
        <v>0</v>
      </c>
      <c r="AB648" s="262">
        <f t="shared" si="141"/>
        <v>0</v>
      </c>
      <c r="AC648" s="76"/>
      <c r="AD648" s="76"/>
      <c r="AE648" s="76"/>
      <c r="AF648" s="97">
        <v>1</v>
      </c>
      <c r="AG648" s="97">
        <v>1</v>
      </c>
      <c r="AH648" s="73"/>
      <c r="AI648" s="57"/>
      <c r="AJ648" s="45"/>
      <c r="AK648" s="45"/>
      <c r="AL648" s="45"/>
    </row>
    <row r="649" spans="1:38" outlineLevel="2" x14ac:dyDescent="0.35">
      <c r="A649" s="45"/>
      <c r="B649" s="54"/>
      <c r="C649" s="47">
        <f t="shared" si="127"/>
        <v>3</v>
      </c>
      <c r="D649" s="73"/>
      <c r="E649" s="70"/>
      <c r="F649" s="70" t="s">
        <v>1284</v>
      </c>
      <c r="G649" s="73"/>
      <c r="H649" s="76" t="s">
        <v>1285</v>
      </c>
      <c r="I649" s="96" t="s">
        <v>529</v>
      </c>
      <c r="J649" s="96" t="s">
        <v>1175</v>
      </c>
      <c r="K649" s="76"/>
      <c r="L649" s="76"/>
      <c r="M649" s="76"/>
      <c r="N649" s="76"/>
      <c r="O649" s="76"/>
      <c r="P649" s="76"/>
      <c r="Q649" s="76"/>
      <c r="R649" s="76"/>
      <c r="S649" s="76"/>
      <c r="T649" s="76"/>
      <c r="U649" s="97">
        <v>0</v>
      </c>
      <c r="V649" s="97">
        <v>0</v>
      </c>
      <c r="W649" s="97">
        <v>0</v>
      </c>
      <c r="X649" s="262">
        <f t="shared" si="141"/>
        <v>0</v>
      </c>
      <c r="Y649" s="262">
        <f t="shared" si="141"/>
        <v>0</v>
      </c>
      <c r="Z649" s="262">
        <f t="shared" si="141"/>
        <v>0</v>
      </c>
      <c r="AA649" s="262">
        <f t="shared" si="141"/>
        <v>0</v>
      </c>
      <c r="AB649" s="262">
        <f t="shared" si="141"/>
        <v>0</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1286</v>
      </c>
      <c r="G650" s="73"/>
      <c r="H650" s="76" t="s">
        <v>1287</v>
      </c>
      <c r="I650" s="96" t="s">
        <v>529</v>
      </c>
      <c r="J650" s="96" t="s">
        <v>1175</v>
      </c>
      <c r="K650" s="76"/>
      <c r="L650" s="76"/>
      <c r="M650" s="76"/>
      <c r="N650" s="76"/>
      <c r="O650" s="76"/>
      <c r="P650" s="76"/>
      <c r="Q650" s="76"/>
      <c r="R650" s="76"/>
      <c r="S650" s="76"/>
      <c r="T650" s="76"/>
      <c r="U650" s="97">
        <v>0</v>
      </c>
      <c r="V650" s="97">
        <v>0</v>
      </c>
      <c r="W650" s="97">
        <v>0</v>
      </c>
      <c r="X650" s="262">
        <f t="shared" si="141"/>
        <v>0</v>
      </c>
      <c r="Y650" s="262">
        <f t="shared" si="141"/>
        <v>0</v>
      </c>
      <c r="Z650" s="262">
        <f t="shared" si="141"/>
        <v>0</v>
      </c>
      <c r="AA650" s="262">
        <f t="shared" si="141"/>
        <v>0</v>
      </c>
      <c r="AB650" s="262">
        <f t="shared" si="141"/>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1288</v>
      </c>
      <c r="G651" s="73"/>
      <c r="H651" s="76" t="s">
        <v>1289</v>
      </c>
      <c r="I651" s="96" t="s">
        <v>529</v>
      </c>
      <c r="J651" s="96" t="s">
        <v>1175</v>
      </c>
      <c r="K651" s="76"/>
      <c r="L651" s="76"/>
      <c r="M651" s="76"/>
      <c r="N651" s="76"/>
      <c r="O651" s="76"/>
      <c r="P651" s="76"/>
      <c r="Q651" s="76"/>
      <c r="R651" s="76"/>
      <c r="S651" s="76"/>
      <c r="T651" s="76"/>
      <c r="U651" s="97">
        <v>0.26</v>
      </c>
      <c r="V651" s="97">
        <v>0.26</v>
      </c>
      <c r="W651" s="97">
        <v>0.26</v>
      </c>
      <c r="X651" s="262">
        <f t="shared" si="141"/>
        <v>0.26</v>
      </c>
      <c r="Y651" s="262">
        <f t="shared" si="141"/>
        <v>0.26</v>
      </c>
      <c r="Z651" s="262">
        <f t="shared" si="141"/>
        <v>0.26</v>
      </c>
      <c r="AA651" s="262">
        <f t="shared" si="141"/>
        <v>0.26</v>
      </c>
      <c r="AB651" s="262">
        <f t="shared" si="141"/>
        <v>0.26</v>
      </c>
      <c r="AC651" s="76"/>
      <c r="AD651" s="97" t="s">
        <v>1290</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1291</v>
      </c>
      <c r="G652" s="73"/>
      <c r="H652" s="76" t="s">
        <v>1292</v>
      </c>
      <c r="I652" s="96" t="s">
        <v>529</v>
      </c>
      <c r="J652" s="96" t="s">
        <v>1175</v>
      </c>
      <c r="K652" s="76"/>
      <c r="L652" s="76"/>
      <c r="M652" s="76"/>
      <c r="N652" s="76"/>
      <c r="O652" s="76"/>
      <c r="P652" s="76"/>
      <c r="Q652" s="76"/>
      <c r="R652" s="76"/>
      <c r="S652" s="76"/>
      <c r="T652" s="76"/>
      <c r="U652" s="97">
        <v>0</v>
      </c>
      <c r="V652" s="97">
        <v>0</v>
      </c>
      <c r="W652" s="97">
        <v>0</v>
      </c>
      <c r="X652" s="262">
        <f t="shared" si="141"/>
        <v>0</v>
      </c>
      <c r="Y652" s="262">
        <f t="shared" si="141"/>
        <v>0</v>
      </c>
      <c r="Z652" s="262">
        <f t="shared" si="141"/>
        <v>0</v>
      </c>
      <c r="AA652" s="262">
        <f t="shared" si="141"/>
        <v>0</v>
      </c>
      <c r="AB652" s="262">
        <f t="shared" si="141"/>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1293</v>
      </c>
      <c r="G653" s="73"/>
      <c r="H653" s="76" t="s">
        <v>631</v>
      </c>
      <c r="I653" s="96" t="s">
        <v>529</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1294</v>
      </c>
      <c r="G654" s="73"/>
      <c r="H654" s="76"/>
      <c r="I654" s="96" t="s">
        <v>529</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1295</v>
      </c>
      <c r="G655" s="73"/>
      <c r="H655" s="76"/>
      <c r="I655" s="96" t="s">
        <v>529</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1296</v>
      </c>
      <c r="G656" s="73"/>
      <c r="H656" s="76" t="s">
        <v>1297</v>
      </c>
      <c r="I656" s="96"/>
      <c r="J656" s="96" t="s">
        <v>1203</v>
      </c>
      <c r="K656" s="97">
        <f>5.1/5</f>
        <v>1.02</v>
      </c>
      <c r="L656" s="97">
        <f>5.1/5</f>
        <v>1.02</v>
      </c>
      <c r="M656" s="97">
        <v>1</v>
      </c>
      <c r="N656" s="97">
        <v>1</v>
      </c>
      <c r="O656" s="97">
        <v>1</v>
      </c>
      <c r="P656" s="97">
        <v>1</v>
      </c>
      <c r="Q656" s="76"/>
      <c r="R656" s="76" t="s">
        <v>1298</v>
      </c>
      <c r="S656" s="76"/>
      <c r="T656" s="76"/>
      <c r="U656" s="260">
        <f t="shared" ref="U656:AB658" si="142">INDEX($K656:$Q656,1,U$43)</f>
        <v>1.02</v>
      </c>
      <c r="V656" s="260">
        <f t="shared" si="142"/>
        <v>1.02</v>
      </c>
      <c r="W656" s="260">
        <f t="shared" si="142"/>
        <v>1.02</v>
      </c>
      <c r="X656" s="260">
        <f t="shared" si="142"/>
        <v>1.02</v>
      </c>
      <c r="Y656" s="260">
        <f t="shared" si="142"/>
        <v>1.02</v>
      </c>
      <c r="Z656" s="260">
        <f t="shared" si="142"/>
        <v>1.02</v>
      </c>
      <c r="AA656" s="260">
        <f t="shared" si="142"/>
        <v>1.02</v>
      </c>
      <c r="AB656" s="260">
        <f t="shared" si="142"/>
        <v>1.02</v>
      </c>
      <c r="AC656" s="76"/>
      <c r="AD656" s="76"/>
      <c r="AE656" s="76"/>
      <c r="AF656" s="97">
        <v>1</v>
      </c>
      <c r="AG656" s="97">
        <v>1</v>
      </c>
      <c r="AH656" s="73"/>
      <c r="AI656" s="57"/>
      <c r="AJ656" s="45"/>
      <c r="AK656" s="45"/>
      <c r="AL656" s="45"/>
    </row>
    <row r="657" spans="1:38" outlineLevel="2" x14ac:dyDescent="0.35">
      <c r="A657" s="45"/>
      <c r="B657" s="54"/>
      <c r="C657" s="47">
        <f t="shared" si="127"/>
        <v>3</v>
      </c>
      <c r="D657" s="73"/>
      <c r="E657" s="70"/>
      <c r="F657" s="70" t="s">
        <v>1299</v>
      </c>
      <c r="G657" s="73"/>
      <c r="H657" s="76" t="s">
        <v>1300</v>
      </c>
      <c r="I657" s="96"/>
      <c r="J657" s="96" t="s">
        <v>1203</v>
      </c>
      <c r="K657" s="97">
        <f>4.9/5</f>
        <v>0.98000000000000009</v>
      </c>
      <c r="L657" s="97">
        <f>4.9/5</f>
        <v>0.98000000000000009</v>
      </c>
      <c r="M657" s="97">
        <v>1</v>
      </c>
      <c r="N657" s="97">
        <v>1</v>
      </c>
      <c r="O657" s="97">
        <v>1</v>
      </c>
      <c r="P657" s="97">
        <v>1</v>
      </c>
      <c r="Q657" s="76"/>
      <c r="R657" s="76" t="s">
        <v>1301</v>
      </c>
      <c r="S657" s="76"/>
      <c r="T657" s="76"/>
      <c r="U657" s="260">
        <f t="shared" si="142"/>
        <v>0.98000000000000009</v>
      </c>
      <c r="V657" s="260">
        <f t="shared" si="142"/>
        <v>0.98000000000000009</v>
      </c>
      <c r="W657" s="260">
        <f t="shared" si="142"/>
        <v>0.98000000000000009</v>
      </c>
      <c r="X657" s="260">
        <f t="shared" si="142"/>
        <v>0.98000000000000009</v>
      </c>
      <c r="Y657" s="260">
        <f t="shared" si="142"/>
        <v>0.98000000000000009</v>
      </c>
      <c r="Z657" s="260">
        <f t="shared" si="142"/>
        <v>0.98000000000000009</v>
      </c>
      <c r="AA657" s="260">
        <f t="shared" si="142"/>
        <v>0.98000000000000009</v>
      </c>
      <c r="AB657" s="260">
        <f t="shared" si="142"/>
        <v>0.98000000000000009</v>
      </c>
      <c r="AC657" s="76"/>
      <c r="AD657" s="76"/>
      <c r="AE657" s="76"/>
      <c r="AF657" s="97">
        <v>1</v>
      </c>
      <c r="AG657" s="97">
        <v>1</v>
      </c>
      <c r="AH657" s="73"/>
      <c r="AI657" s="57"/>
      <c r="AJ657" s="45"/>
      <c r="AK657" s="45"/>
      <c r="AL657" s="45"/>
    </row>
    <row r="658" spans="1:38" outlineLevel="2" x14ac:dyDescent="0.35">
      <c r="A658" s="45"/>
      <c r="B658" s="54"/>
      <c r="C658" s="47">
        <f t="shared" si="127"/>
        <v>3</v>
      </c>
      <c r="D658" s="73"/>
      <c r="E658" s="70"/>
      <c r="F658" s="70" t="s">
        <v>1302</v>
      </c>
      <c r="G658" s="73"/>
      <c r="H658" s="76" t="s">
        <v>2384</v>
      </c>
      <c r="I658" s="96"/>
      <c r="J658" s="96" t="s">
        <v>1203</v>
      </c>
      <c r="K658" s="260">
        <f t="shared" ref="K658:P658" si="143">K656</f>
        <v>1.02</v>
      </c>
      <c r="L658" s="260">
        <f t="shared" si="143"/>
        <v>1.02</v>
      </c>
      <c r="M658" s="260">
        <f t="shared" si="143"/>
        <v>1</v>
      </c>
      <c r="N658" s="260">
        <f t="shared" si="143"/>
        <v>1</v>
      </c>
      <c r="O658" s="260">
        <f t="shared" si="143"/>
        <v>1</v>
      </c>
      <c r="P658" s="260">
        <f t="shared" si="143"/>
        <v>1</v>
      </c>
      <c r="Q658" s="76"/>
      <c r="R658" s="76"/>
      <c r="S658" s="76"/>
      <c r="T658" s="76"/>
      <c r="U658" s="260">
        <f t="shared" si="142"/>
        <v>1.02</v>
      </c>
      <c r="V658" s="260">
        <f t="shared" si="142"/>
        <v>1.02</v>
      </c>
      <c r="W658" s="260">
        <f t="shared" si="142"/>
        <v>1.02</v>
      </c>
      <c r="X658" s="260">
        <f t="shared" si="142"/>
        <v>1.02</v>
      </c>
      <c r="Y658" s="260">
        <f t="shared" si="142"/>
        <v>1.02</v>
      </c>
      <c r="Z658" s="260">
        <f t="shared" si="142"/>
        <v>1.02</v>
      </c>
      <c r="AA658" s="260">
        <f t="shared" si="142"/>
        <v>1.02</v>
      </c>
      <c r="AB658" s="260">
        <f t="shared" si="142"/>
        <v>1.02</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1303</v>
      </c>
      <c r="G659" s="73"/>
      <c r="H659" s="76" t="s">
        <v>1304</v>
      </c>
      <c r="I659" s="96" t="s">
        <v>529</v>
      </c>
      <c r="J659" s="96" t="s">
        <v>1175</v>
      </c>
      <c r="K659" s="76"/>
      <c r="L659" s="76"/>
      <c r="M659" s="76"/>
      <c r="N659" s="76"/>
      <c r="O659" s="76"/>
      <c r="P659" s="76"/>
      <c r="Q659" s="76"/>
      <c r="R659" s="76"/>
      <c r="S659" s="76"/>
      <c r="T659" s="76"/>
      <c r="U659" s="97">
        <v>0</v>
      </c>
      <c r="V659" s="97">
        <v>0</v>
      </c>
      <c r="W659" s="97">
        <v>0</v>
      </c>
      <c r="X659" s="262">
        <f t="shared" ref="X659:Y661" si="144">Y659</f>
        <v>0.35589999999999999</v>
      </c>
      <c r="Y659" s="262">
        <f t="shared" si="144"/>
        <v>0.35589999999999999</v>
      </c>
      <c r="Z659" s="97">
        <v>0.35589999999999999</v>
      </c>
      <c r="AA659" s="262">
        <f t="shared" ref="X659:AB667" si="145">Z659</f>
        <v>0.35589999999999999</v>
      </c>
      <c r="AB659" s="262">
        <f t="shared" si="145"/>
        <v>0.35589999999999999</v>
      </c>
      <c r="AC659" s="76"/>
      <c r="AD659" s="97" t="s">
        <v>2212</v>
      </c>
      <c r="AE659" s="76"/>
      <c r="AF659" s="97">
        <v>1</v>
      </c>
      <c r="AG659" s="97">
        <v>1</v>
      </c>
      <c r="AH659" s="73"/>
      <c r="AI659" s="57"/>
      <c r="AJ659" s="45"/>
      <c r="AK659" s="45"/>
      <c r="AL659" s="45"/>
    </row>
    <row r="660" spans="1:38" outlineLevel="2" x14ac:dyDescent="0.35">
      <c r="A660" s="45"/>
      <c r="B660" s="54"/>
      <c r="C660" s="47">
        <f t="shared" si="127"/>
        <v>3</v>
      </c>
      <c r="D660" s="73"/>
      <c r="E660" s="70"/>
      <c r="F660" s="70" t="s">
        <v>1305</v>
      </c>
      <c r="G660" s="73"/>
      <c r="H660" s="76" t="s">
        <v>1306</v>
      </c>
      <c r="I660" s="96" t="s">
        <v>529</v>
      </c>
      <c r="J660" s="96" t="s">
        <v>1175</v>
      </c>
      <c r="K660" s="76"/>
      <c r="L660" s="76"/>
      <c r="M660" s="76"/>
      <c r="N660" s="76"/>
      <c r="O660" s="76"/>
      <c r="P660" s="76"/>
      <c r="Q660" s="76"/>
      <c r="R660" s="76"/>
      <c r="S660" s="76"/>
      <c r="T660" s="76"/>
      <c r="U660" s="97">
        <v>-0.19574</v>
      </c>
      <c r="V660" s="262">
        <f t="shared" ref="V660" si="146">U660</f>
        <v>-0.19574</v>
      </c>
      <c r="W660" s="262">
        <f t="shared" ref="W660" si="147">V660</f>
        <v>-0.19574</v>
      </c>
      <c r="X660" s="262">
        <f t="shared" si="144"/>
        <v>0</v>
      </c>
      <c r="Y660" s="262">
        <f t="shared" si="144"/>
        <v>0</v>
      </c>
      <c r="Z660" s="97">
        <v>0</v>
      </c>
      <c r="AA660" s="262">
        <f t="shared" si="145"/>
        <v>0</v>
      </c>
      <c r="AB660" s="262">
        <f t="shared" si="145"/>
        <v>0</v>
      </c>
      <c r="AC660" s="76"/>
      <c r="AD660" s="76"/>
      <c r="AE660" s="76"/>
      <c r="AF660" s="97">
        <v>1</v>
      </c>
      <c r="AG660" s="97">
        <v>1</v>
      </c>
      <c r="AH660" s="73"/>
      <c r="AI660" s="57"/>
      <c r="AJ660" s="45"/>
      <c r="AK660" s="45"/>
      <c r="AL660" s="45"/>
    </row>
    <row r="661" spans="1:38" outlineLevel="2" x14ac:dyDescent="0.35">
      <c r="A661" s="45"/>
      <c r="B661" s="54"/>
      <c r="C661" s="47">
        <f t="shared" si="127"/>
        <v>3</v>
      </c>
      <c r="D661" s="73"/>
      <c r="E661" s="70"/>
      <c r="F661" s="70" t="s">
        <v>1307</v>
      </c>
      <c r="G661" s="73"/>
      <c r="H661" s="76" t="s">
        <v>1308</v>
      </c>
      <c r="I661" s="96" t="s">
        <v>529</v>
      </c>
      <c r="J661" s="96" t="s">
        <v>1175</v>
      </c>
      <c r="K661" s="76"/>
      <c r="L661" s="76"/>
      <c r="M661" s="76"/>
      <c r="N661" s="76"/>
      <c r="O661" s="76"/>
      <c r="P661" s="76"/>
      <c r="Q661" s="76"/>
      <c r="R661" s="76"/>
      <c r="S661" s="76"/>
      <c r="T661" s="76"/>
      <c r="U661" s="97">
        <v>0</v>
      </c>
      <c r="V661" s="97">
        <v>0</v>
      </c>
      <c r="W661" s="97">
        <v>0</v>
      </c>
      <c r="X661" s="262">
        <f t="shared" si="144"/>
        <v>0.35589999999999999</v>
      </c>
      <c r="Y661" s="262">
        <f t="shared" si="144"/>
        <v>0.35589999999999999</v>
      </c>
      <c r="Z661" s="260">
        <f>Z659</f>
        <v>0.35589999999999999</v>
      </c>
      <c r="AA661" s="262">
        <f t="shared" si="145"/>
        <v>0.35589999999999999</v>
      </c>
      <c r="AB661" s="262">
        <f t="shared" si="145"/>
        <v>0.35589999999999999</v>
      </c>
      <c r="AC661" s="76"/>
      <c r="AD661" s="76"/>
      <c r="AE661" s="76"/>
      <c r="AF661" s="97">
        <v>1</v>
      </c>
      <c r="AG661" s="97">
        <v>1</v>
      </c>
      <c r="AH661" s="73"/>
      <c r="AI661" s="57"/>
      <c r="AJ661" s="45"/>
      <c r="AK661" s="45"/>
      <c r="AL661" s="45"/>
    </row>
    <row r="662" spans="1:38" outlineLevel="2" x14ac:dyDescent="0.35">
      <c r="A662" s="45"/>
      <c r="B662" s="54"/>
      <c r="C662" s="47">
        <f t="shared" si="127"/>
        <v>3</v>
      </c>
      <c r="D662" s="73"/>
      <c r="E662" s="70"/>
      <c r="F662" s="70" t="s">
        <v>1309</v>
      </c>
      <c r="G662" s="73"/>
      <c r="H662" s="76" t="s">
        <v>1310</v>
      </c>
      <c r="I662" s="96" t="s">
        <v>529</v>
      </c>
      <c r="J662" s="96" t="s">
        <v>1175</v>
      </c>
      <c r="K662" s="76"/>
      <c r="L662" s="76"/>
      <c r="M662" s="76"/>
      <c r="N662" s="76"/>
      <c r="O662" s="76"/>
      <c r="P662" s="76"/>
      <c r="Q662" s="76"/>
      <c r="R662" s="76"/>
      <c r="S662" s="76"/>
      <c r="T662" s="76"/>
      <c r="U662" s="97">
        <v>0</v>
      </c>
      <c r="V662" s="97">
        <v>0</v>
      </c>
      <c r="W662" s="97">
        <v>0</v>
      </c>
      <c r="X662" s="262">
        <f t="shared" si="145"/>
        <v>0</v>
      </c>
      <c r="Y662" s="97">
        <v>1.42</v>
      </c>
      <c r="Z662" s="262">
        <f t="shared" si="145"/>
        <v>1.42</v>
      </c>
      <c r="AA662" s="262">
        <f t="shared" si="145"/>
        <v>1.42</v>
      </c>
      <c r="AB662" s="262">
        <f t="shared" si="145"/>
        <v>1.42</v>
      </c>
      <c r="AC662" s="76"/>
      <c r="AD662" s="97" t="s">
        <v>2212</v>
      </c>
      <c r="AE662" s="76"/>
      <c r="AF662" s="97">
        <v>1</v>
      </c>
      <c r="AG662" s="97">
        <v>1</v>
      </c>
      <c r="AH662" s="73"/>
      <c r="AI662" s="57"/>
      <c r="AJ662" s="45"/>
      <c r="AK662" s="45"/>
      <c r="AL662" s="45"/>
    </row>
    <row r="663" spans="1:38" outlineLevel="2" x14ac:dyDescent="0.35">
      <c r="A663" s="45"/>
      <c r="B663" s="54"/>
      <c r="C663" s="47">
        <f t="shared" si="127"/>
        <v>3</v>
      </c>
      <c r="D663" s="73"/>
      <c r="E663" s="70"/>
      <c r="F663" s="70" t="s">
        <v>1311</v>
      </c>
      <c r="G663" s="73"/>
      <c r="H663" s="76" t="s">
        <v>1312</v>
      </c>
      <c r="I663" s="96" t="s">
        <v>529</v>
      </c>
      <c r="J663" s="96" t="s">
        <v>1175</v>
      </c>
      <c r="K663" s="76"/>
      <c r="L663" s="76"/>
      <c r="M663" s="76"/>
      <c r="N663" s="76"/>
      <c r="O663" s="76"/>
      <c r="P663" s="76"/>
      <c r="Q663" s="76"/>
      <c r="R663" s="76"/>
      <c r="S663" s="76"/>
      <c r="T663" s="76"/>
      <c r="U663" s="97">
        <v>-0.72</v>
      </c>
      <c r="V663" s="97">
        <v>-0.72</v>
      </c>
      <c r="W663" s="97">
        <v>-0.72</v>
      </c>
      <c r="X663" s="262">
        <f t="shared" si="145"/>
        <v>-0.72</v>
      </c>
      <c r="Y663" s="97">
        <v>0</v>
      </c>
      <c r="Z663" s="262">
        <f t="shared" si="145"/>
        <v>0</v>
      </c>
      <c r="AA663" s="262">
        <f t="shared" si="145"/>
        <v>0</v>
      </c>
      <c r="AB663" s="262">
        <f t="shared" si="145"/>
        <v>0</v>
      </c>
      <c r="AC663" s="76"/>
      <c r="AD663" s="97" t="s">
        <v>1313</v>
      </c>
      <c r="AE663" s="76"/>
      <c r="AF663" s="97">
        <v>1</v>
      </c>
      <c r="AG663" s="97">
        <v>1</v>
      </c>
      <c r="AH663" s="73"/>
      <c r="AI663" s="57"/>
      <c r="AJ663" s="45"/>
      <c r="AK663" s="45"/>
      <c r="AL663" s="45"/>
    </row>
    <row r="664" spans="1:38" outlineLevel="2" x14ac:dyDescent="0.35">
      <c r="A664" s="45"/>
      <c r="B664" s="54"/>
      <c r="C664" s="47">
        <f t="shared" si="127"/>
        <v>3</v>
      </c>
      <c r="D664" s="73"/>
      <c r="E664" s="70"/>
      <c r="F664" s="70" t="s">
        <v>1314</v>
      </c>
      <c r="G664" s="73"/>
      <c r="H664" s="76" t="s">
        <v>1315</v>
      </c>
      <c r="I664" s="96" t="s">
        <v>529</v>
      </c>
      <c r="J664" s="96" t="s">
        <v>1175</v>
      </c>
      <c r="K664" s="76"/>
      <c r="L664" s="76"/>
      <c r="M664" s="76"/>
      <c r="N664" s="76"/>
      <c r="O664" s="76"/>
      <c r="P664" s="76"/>
      <c r="Q664" s="76"/>
      <c r="R664" s="76"/>
      <c r="S664" s="76"/>
      <c r="T664" s="76"/>
      <c r="U664" s="97">
        <v>0</v>
      </c>
      <c r="V664" s="97">
        <v>0</v>
      </c>
      <c r="W664" s="97">
        <v>0</v>
      </c>
      <c r="X664" s="262">
        <f t="shared" si="145"/>
        <v>0</v>
      </c>
      <c r="Y664" s="260">
        <f>Y662</f>
        <v>1.42</v>
      </c>
      <c r="Z664" s="262">
        <f t="shared" si="145"/>
        <v>1.42</v>
      </c>
      <c r="AA664" s="262">
        <f t="shared" si="145"/>
        <v>1.42</v>
      </c>
      <c r="AB664" s="262">
        <f t="shared" si="145"/>
        <v>1.42</v>
      </c>
      <c r="AC664" s="76"/>
      <c r="AD664" s="76"/>
      <c r="AE664" s="76"/>
      <c r="AF664" s="97">
        <v>1</v>
      </c>
      <c r="AG664" s="97">
        <v>1</v>
      </c>
      <c r="AH664" s="73"/>
      <c r="AI664" s="57"/>
      <c r="AJ664" s="45"/>
      <c r="AK664" s="45"/>
      <c r="AL664" s="45"/>
    </row>
    <row r="665" spans="1:38" outlineLevel="2" x14ac:dyDescent="0.35">
      <c r="A665" s="45"/>
      <c r="B665" s="54"/>
      <c r="C665" s="47">
        <f t="shared" si="127"/>
        <v>3</v>
      </c>
      <c r="D665" s="73"/>
      <c r="E665" s="70"/>
      <c r="F665" s="70" t="s">
        <v>1316</v>
      </c>
      <c r="G665" s="73"/>
      <c r="H665" s="76" t="s">
        <v>1317</v>
      </c>
      <c r="I665" s="96" t="s">
        <v>529</v>
      </c>
      <c r="J665" s="96" t="s">
        <v>1175</v>
      </c>
      <c r="K665" s="76"/>
      <c r="L665" s="76"/>
      <c r="M665" s="76"/>
      <c r="N665" s="76"/>
      <c r="O665" s="76"/>
      <c r="P665" s="76"/>
      <c r="Q665" s="76"/>
      <c r="R665" s="76"/>
      <c r="S665" s="76"/>
      <c r="T665" s="76"/>
      <c r="U665" s="97">
        <v>0</v>
      </c>
      <c r="V665" s="97">
        <v>0</v>
      </c>
      <c r="W665" s="97">
        <v>0</v>
      </c>
      <c r="X665" s="262">
        <f t="shared" si="145"/>
        <v>0</v>
      </c>
      <c r="Y665" s="262">
        <f t="shared" si="145"/>
        <v>0</v>
      </c>
      <c r="Z665" s="262">
        <f t="shared" si="145"/>
        <v>0</v>
      </c>
      <c r="AA665" s="262">
        <f t="shared" si="145"/>
        <v>0</v>
      </c>
      <c r="AB665" s="262">
        <f t="shared" si="145"/>
        <v>0</v>
      </c>
      <c r="AC665" s="76"/>
      <c r="AD665" s="76"/>
      <c r="AE665" s="76"/>
      <c r="AF665" s="97">
        <v>1</v>
      </c>
      <c r="AG665" s="97">
        <v>1</v>
      </c>
      <c r="AH665" s="73"/>
      <c r="AI665" s="57"/>
      <c r="AJ665" s="45"/>
      <c r="AK665" s="45"/>
      <c r="AL665" s="45"/>
    </row>
    <row r="666" spans="1:38" outlineLevel="2" x14ac:dyDescent="0.35">
      <c r="A666" s="45"/>
      <c r="B666" s="54"/>
      <c r="C666" s="47">
        <f t="shared" si="127"/>
        <v>3</v>
      </c>
      <c r="D666" s="73"/>
      <c r="E666" s="70"/>
      <c r="F666" s="70" t="s">
        <v>1318</v>
      </c>
      <c r="G666" s="73"/>
      <c r="H666" s="76" t="s">
        <v>1319</v>
      </c>
      <c r="I666" s="96" t="s">
        <v>529</v>
      </c>
      <c r="J666" s="96" t="s">
        <v>1175</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145"/>
        <v>-7.0000000000000001E-3</v>
      </c>
      <c r="Y666" s="262">
        <f t="shared" si="145"/>
        <v>-7.0000000000000001E-3</v>
      </c>
      <c r="Z666" s="262">
        <f t="shared" si="145"/>
        <v>-7.0000000000000001E-3</v>
      </c>
      <c r="AA666" s="262">
        <f t="shared" si="145"/>
        <v>-7.0000000000000001E-3</v>
      </c>
      <c r="AB666" s="262">
        <f t="shared" si="145"/>
        <v>-7.0000000000000001E-3</v>
      </c>
      <c r="AC666" s="76"/>
      <c r="AD666" s="97" t="s">
        <v>1320</v>
      </c>
      <c r="AE666" s="76"/>
      <c r="AF666" s="97">
        <v>1</v>
      </c>
      <c r="AG666" s="97">
        <v>1</v>
      </c>
      <c r="AH666" s="73"/>
      <c r="AI666" s="57"/>
      <c r="AJ666" s="45"/>
      <c r="AK666" s="45"/>
      <c r="AL666" s="45"/>
    </row>
    <row r="667" spans="1:38" outlineLevel="2" collapsed="1" x14ac:dyDescent="0.35">
      <c r="A667" s="45"/>
      <c r="B667" s="54"/>
      <c r="C667" s="47">
        <f t="shared" si="127"/>
        <v>3</v>
      </c>
      <c r="D667" s="73"/>
      <c r="E667" s="70"/>
      <c r="F667" s="70" t="s">
        <v>1321</v>
      </c>
      <c r="G667" s="73"/>
      <c r="H667" s="76" t="s">
        <v>1322</v>
      </c>
      <c r="I667" s="96" t="s">
        <v>529</v>
      </c>
      <c r="J667" s="96" t="s">
        <v>1175</v>
      </c>
      <c r="K667" s="76"/>
      <c r="L667" s="76"/>
      <c r="M667" s="76"/>
      <c r="N667" s="76"/>
      <c r="O667" s="76"/>
      <c r="P667" s="76"/>
      <c r="Q667" s="76"/>
      <c r="R667" s="76"/>
      <c r="S667" s="76"/>
      <c r="T667" s="76"/>
      <c r="U667" s="97">
        <v>0</v>
      </c>
      <c r="V667" s="97">
        <v>0</v>
      </c>
      <c r="W667" s="97">
        <v>0</v>
      </c>
      <c r="X667" s="262">
        <f t="shared" si="145"/>
        <v>0</v>
      </c>
      <c r="Y667" s="262">
        <f t="shared" si="145"/>
        <v>0</v>
      </c>
      <c r="Z667" s="262">
        <f t="shared" si="145"/>
        <v>0</v>
      </c>
      <c r="AA667" s="262">
        <f t="shared" si="145"/>
        <v>0</v>
      </c>
      <c r="AB667" s="262">
        <f t="shared" si="145"/>
        <v>0</v>
      </c>
      <c r="AC667" s="76"/>
      <c r="AD667" s="76"/>
      <c r="AE667" s="76"/>
      <c r="AF667" s="97">
        <v>1</v>
      </c>
      <c r="AG667" s="97">
        <v>1</v>
      </c>
      <c r="AH667" s="73"/>
      <c r="AI667" s="57"/>
      <c r="AJ667" s="45"/>
      <c r="AK667" s="45"/>
      <c r="AL667" s="45"/>
    </row>
    <row r="668" spans="1:38" hidden="1" outlineLevel="3" x14ac:dyDescent="0.35">
      <c r="A668" s="45"/>
      <c r="B668" s="54"/>
      <c r="C668" s="47">
        <f t="shared" si="127"/>
        <v>3</v>
      </c>
      <c r="D668" s="73"/>
      <c r="E668" s="70"/>
      <c r="F668" s="70" t="s">
        <v>1323</v>
      </c>
      <c r="G668" s="73"/>
      <c r="H668" s="76" t="s">
        <v>631</v>
      </c>
      <c r="I668" s="96" t="s">
        <v>529</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127"/>
        <v>3</v>
      </c>
      <c r="D669" s="73"/>
      <c r="E669" s="70"/>
      <c r="F669" s="70" t="s">
        <v>1324</v>
      </c>
      <c r="G669" s="73"/>
      <c r="H669" s="76"/>
      <c r="I669" s="96" t="s">
        <v>529</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27"/>
        <v>3</v>
      </c>
      <c r="D670" s="73"/>
      <c r="E670" s="70"/>
      <c r="F670" s="70" t="s">
        <v>1325</v>
      </c>
      <c r="G670" s="73"/>
      <c r="H670" s="76"/>
      <c r="I670" s="96" t="s">
        <v>529</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127"/>
        <v>3</v>
      </c>
      <c r="D671" s="73"/>
      <c r="E671" s="70"/>
      <c r="F671" s="70" t="s">
        <v>1326</v>
      </c>
      <c r="G671" s="73"/>
      <c r="H671" s="76" t="s">
        <v>1327</v>
      </c>
      <c r="I671" s="96" t="s">
        <v>529</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1328</v>
      </c>
      <c r="AE671" s="76"/>
      <c r="AF671" s="97">
        <v>1</v>
      </c>
      <c r="AG671" s="97">
        <v>1</v>
      </c>
      <c r="AH671" s="73"/>
      <c r="AI671" s="57"/>
      <c r="AJ671" s="45"/>
      <c r="AK671" s="45"/>
      <c r="AL671" s="45"/>
    </row>
    <row r="672" spans="1:38" outlineLevel="2" x14ac:dyDescent="0.35">
      <c r="A672" s="45"/>
      <c r="B672" s="54"/>
      <c r="C672" s="47">
        <f t="shared" si="127"/>
        <v>3</v>
      </c>
      <c r="D672" s="73"/>
      <c r="E672" s="70"/>
      <c r="F672" s="70" t="s">
        <v>1329</v>
      </c>
      <c r="G672" s="73"/>
      <c r="H672" s="76" t="s">
        <v>1330</v>
      </c>
      <c r="I672" s="96" t="s">
        <v>529</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1331</v>
      </c>
      <c r="AE672" s="76"/>
      <c r="AF672" s="97">
        <v>1</v>
      </c>
      <c r="AG672" s="97">
        <v>1</v>
      </c>
      <c r="AH672" s="73"/>
      <c r="AI672" s="57"/>
      <c r="AJ672" s="45"/>
      <c r="AK672" s="45"/>
      <c r="AL672" s="45"/>
    </row>
    <row r="673" spans="1:38" outlineLevel="2" x14ac:dyDescent="0.35">
      <c r="A673" s="45"/>
      <c r="B673" s="54"/>
      <c r="C673" s="47">
        <f t="shared" si="127"/>
        <v>3</v>
      </c>
      <c r="D673" s="73"/>
      <c r="E673" s="70"/>
      <c r="F673" s="70" t="s">
        <v>1332</v>
      </c>
      <c r="G673" s="73"/>
      <c r="H673" s="76" t="s">
        <v>1333</v>
      </c>
      <c r="I673" s="96" t="s">
        <v>529</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127"/>
        <v>3</v>
      </c>
      <c r="D674" s="73"/>
      <c r="E674" s="70"/>
      <c r="F674" s="70" t="s">
        <v>1334</v>
      </c>
      <c r="G674" s="73"/>
      <c r="H674" s="76" t="s">
        <v>1335</v>
      </c>
      <c r="I674" s="96" t="s">
        <v>529</v>
      </c>
      <c r="J674" s="96"/>
      <c r="K674" s="76"/>
      <c r="L674" s="76"/>
      <c r="M674" s="76"/>
      <c r="N674" s="76"/>
      <c r="O674" s="76"/>
      <c r="P674" s="76"/>
      <c r="Q674" s="76"/>
      <c r="R674" s="76"/>
      <c r="S674" s="76"/>
      <c r="T674" s="76"/>
      <c r="U674" s="97">
        <v>0</v>
      </c>
      <c r="V674" s="97">
        <v>0</v>
      </c>
      <c r="W674" s="97">
        <v>0</v>
      </c>
      <c r="X674" s="262">
        <f t="shared" ref="X674:AB676" si="148">W674</f>
        <v>0</v>
      </c>
      <c r="Y674" s="262">
        <f t="shared" si="148"/>
        <v>0</v>
      </c>
      <c r="Z674" s="262">
        <f t="shared" si="148"/>
        <v>0</v>
      </c>
      <c r="AA674" s="262">
        <f t="shared" si="148"/>
        <v>0</v>
      </c>
      <c r="AB674" s="262">
        <f t="shared" si="148"/>
        <v>0</v>
      </c>
      <c r="AC674" s="76"/>
      <c r="AD674" s="76"/>
      <c r="AE674" s="76"/>
      <c r="AF674" s="97">
        <v>1</v>
      </c>
      <c r="AG674" s="97">
        <v>1</v>
      </c>
      <c r="AH674" s="73"/>
      <c r="AI674" s="57"/>
      <c r="AJ674" s="45"/>
      <c r="AK674" s="45"/>
      <c r="AL674" s="45"/>
    </row>
    <row r="675" spans="1:38" outlineLevel="2" x14ac:dyDescent="0.35">
      <c r="A675" s="45"/>
      <c r="B675" s="54"/>
      <c r="C675" s="47">
        <f t="shared" si="127"/>
        <v>3</v>
      </c>
      <c r="D675" s="73"/>
      <c r="E675" s="70"/>
      <c r="F675" s="70" t="s">
        <v>1336</v>
      </c>
      <c r="G675" s="73"/>
      <c r="H675" s="76" t="s">
        <v>1337</v>
      </c>
      <c r="I675" s="96" t="s">
        <v>529</v>
      </c>
      <c r="J675" s="96"/>
      <c r="K675" s="76"/>
      <c r="L675" s="76"/>
      <c r="M675" s="76"/>
      <c r="N675" s="76"/>
      <c r="O675" s="76"/>
      <c r="P675" s="76"/>
      <c r="Q675" s="76"/>
      <c r="R675" s="76"/>
      <c r="S675" s="76"/>
      <c r="T675" s="76"/>
      <c r="U675" s="97">
        <v>0</v>
      </c>
      <c r="V675" s="97">
        <v>0</v>
      </c>
      <c r="W675" s="97">
        <v>0</v>
      </c>
      <c r="X675" s="262">
        <f t="shared" si="148"/>
        <v>0</v>
      </c>
      <c r="Y675" s="262">
        <f t="shared" si="148"/>
        <v>0</v>
      </c>
      <c r="Z675" s="262">
        <f t="shared" si="148"/>
        <v>0</v>
      </c>
      <c r="AA675" s="262">
        <f t="shared" si="148"/>
        <v>0</v>
      </c>
      <c r="AB675" s="262">
        <f t="shared" si="148"/>
        <v>0</v>
      </c>
      <c r="AC675" s="76"/>
      <c r="AD675" s="76"/>
      <c r="AE675" s="76"/>
      <c r="AF675" s="97">
        <v>1</v>
      </c>
      <c r="AG675" s="97">
        <v>1</v>
      </c>
      <c r="AH675" s="73"/>
      <c r="AI675" s="57"/>
      <c r="AJ675" s="45"/>
      <c r="AK675" s="45"/>
      <c r="AL675" s="45"/>
    </row>
    <row r="676" spans="1:38" outlineLevel="2" x14ac:dyDescent="0.35">
      <c r="A676" s="45"/>
      <c r="B676" s="54"/>
      <c r="C676" s="47">
        <f t="shared" si="127"/>
        <v>3</v>
      </c>
      <c r="D676" s="73"/>
      <c r="E676" s="70"/>
      <c r="F676" s="70" t="s">
        <v>1338</v>
      </c>
      <c r="G676" s="73"/>
      <c r="H676" s="76" t="s">
        <v>1339</v>
      </c>
      <c r="I676" s="96" t="s">
        <v>529</v>
      </c>
      <c r="J676" s="96"/>
      <c r="K676" s="76"/>
      <c r="L676" s="76"/>
      <c r="M676" s="76"/>
      <c r="N676" s="76"/>
      <c r="O676" s="76"/>
      <c r="P676" s="76"/>
      <c r="Q676" s="76"/>
      <c r="R676" s="76"/>
      <c r="S676" s="76"/>
      <c r="T676" s="76"/>
      <c r="U676" s="97">
        <v>0</v>
      </c>
      <c r="V676" s="97">
        <v>0</v>
      </c>
      <c r="W676" s="97">
        <v>0</v>
      </c>
      <c r="X676" s="262">
        <f t="shared" si="148"/>
        <v>0</v>
      </c>
      <c r="Y676" s="262">
        <f t="shared" si="148"/>
        <v>0</v>
      </c>
      <c r="Z676" s="262">
        <f t="shared" si="148"/>
        <v>0</v>
      </c>
      <c r="AA676" s="262">
        <f t="shared" si="148"/>
        <v>0</v>
      </c>
      <c r="AB676" s="262">
        <f t="shared" si="148"/>
        <v>0</v>
      </c>
      <c r="AC676" s="76"/>
      <c r="AD676" s="76"/>
      <c r="AE676" s="76"/>
      <c r="AF676" s="97">
        <v>1</v>
      </c>
      <c r="AG676" s="97">
        <v>1</v>
      </c>
      <c r="AH676" s="73"/>
      <c r="AI676" s="57"/>
      <c r="AJ676" s="45"/>
      <c r="AK676" s="45"/>
      <c r="AL676" s="45"/>
    </row>
    <row r="677" spans="1:38" outlineLevel="2" x14ac:dyDescent="0.35">
      <c r="A677" s="45"/>
      <c r="B677" s="54"/>
      <c r="C677" s="47">
        <f t="shared" si="127"/>
        <v>3</v>
      </c>
      <c r="D677" s="73"/>
      <c r="E677" s="70"/>
      <c r="F677" s="70" t="s">
        <v>1340</v>
      </c>
      <c r="G677" s="73"/>
      <c r="H677" s="76" t="s">
        <v>3012</v>
      </c>
      <c r="I677" s="96" t="s">
        <v>529</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3013</v>
      </c>
      <c r="AE677" s="76"/>
      <c r="AF677" s="97">
        <v>1</v>
      </c>
      <c r="AG677" s="97">
        <v>1</v>
      </c>
      <c r="AH677" s="73"/>
      <c r="AI677" s="57"/>
      <c r="AJ677" s="45"/>
      <c r="AK677" s="45"/>
      <c r="AL677" s="45"/>
    </row>
    <row r="678" spans="1:38" outlineLevel="2" x14ac:dyDescent="0.35">
      <c r="A678" s="45"/>
      <c r="B678" s="54"/>
      <c r="C678" s="47">
        <f t="shared" si="127"/>
        <v>3</v>
      </c>
      <c r="D678" s="73"/>
      <c r="E678" s="70"/>
      <c r="F678" s="70" t="s">
        <v>1341</v>
      </c>
      <c r="G678" s="73"/>
      <c r="H678" s="76" t="s">
        <v>3014</v>
      </c>
      <c r="I678" s="96" t="s">
        <v>529</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127"/>
        <v>3</v>
      </c>
      <c r="D679" s="73"/>
      <c r="E679" s="70"/>
      <c r="F679" s="70" t="s">
        <v>1342</v>
      </c>
      <c r="G679" s="73"/>
      <c r="H679" s="76" t="s">
        <v>3015</v>
      </c>
      <c r="I679" s="96" t="s">
        <v>529</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127"/>
        <v>3</v>
      </c>
      <c r="D680" s="73"/>
      <c r="E680" s="70"/>
      <c r="F680" s="70" t="s">
        <v>1343</v>
      </c>
      <c r="G680" s="73"/>
      <c r="H680" s="76" t="s">
        <v>631</v>
      </c>
      <c r="I680" s="96" t="s">
        <v>529</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27"/>
        <v>3</v>
      </c>
      <c r="D681" s="73"/>
      <c r="E681" s="70"/>
      <c r="F681" s="70" t="s">
        <v>1345</v>
      </c>
      <c r="G681" s="73"/>
      <c r="H681" s="76"/>
      <c r="I681" s="96" t="s">
        <v>529</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27"/>
        <v>3</v>
      </c>
      <c r="D682" s="73"/>
      <c r="E682" s="70"/>
      <c r="F682" s="70" t="s">
        <v>1348</v>
      </c>
      <c r="G682" s="73"/>
      <c r="H682" s="76"/>
      <c r="I682" s="96" t="s">
        <v>529</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1350</v>
      </c>
      <c r="G683" s="73"/>
      <c r="H683" s="253" t="s">
        <v>1351</v>
      </c>
      <c r="I683" s="136"/>
      <c r="J683" s="136" t="s">
        <v>1075</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149">INT($C$29)+3</f>
        <v>4</v>
      </c>
      <c r="D684" s="73"/>
      <c r="E684" s="70"/>
      <c r="F684" s="70" t="s">
        <v>1352</v>
      </c>
      <c r="G684" s="73"/>
      <c r="H684" s="76" t="s">
        <v>631</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149"/>
        <v>4</v>
      </c>
      <c r="D685" s="73"/>
      <c r="E685" s="70"/>
      <c r="F685" s="70" t="s">
        <v>1353</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149"/>
        <v>4</v>
      </c>
      <c r="D686" s="73"/>
      <c r="E686" s="70"/>
      <c r="F686" s="70" t="s">
        <v>1354</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1355</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1356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1357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1358</v>
      </c>
      <c r="G690" s="73"/>
      <c r="H690" s="76" t="s">
        <v>631</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149"/>
        <v>4</v>
      </c>
      <c r="D691" s="73"/>
      <c r="E691" s="70"/>
      <c r="F691" s="70" t="s">
        <v>1359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149"/>
        <v>4</v>
      </c>
      <c r="D692" s="73"/>
      <c r="E692" s="70"/>
      <c r="F692" s="70" t="s">
        <v>1360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1361</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1362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1363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1364</v>
      </c>
      <c r="G696" s="73"/>
      <c r="H696" s="76" t="s">
        <v>631</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149"/>
        <v>4</v>
      </c>
      <c r="D697" s="73"/>
      <c r="E697" s="70"/>
      <c r="F697" s="70" t="s">
        <v>1365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149"/>
        <v>4</v>
      </c>
      <c r="D698" s="73"/>
      <c r="E698" s="70"/>
      <c r="F698" s="70" t="s">
        <v>1366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1367</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149"/>
        <v>4</v>
      </c>
      <c r="D700" s="73"/>
      <c r="E700" s="70"/>
      <c r="F700" s="70" t="s">
        <v>1368</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149"/>
        <v>4</v>
      </c>
      <c r="D701" s="73"/>
      <c r="E701" s="70"/>
      <c r="F701" s="70" t="s">
        <v>1369</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1370</v>
      </c>
      <c r="G702" s="73"/>
      <c r="H702" s="76" t="s">
        <v>631</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149"/>
        <v>4</v>
      </c>
      <c r="D703" s="73"/>
      <c r="E703" s="70"/>
      <c r="F703" s="70" t="s">
        <v>1371</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149"/>
        <v>4</v>
      </c>
      <c r="D704" s="73"/>
      <c r="E704" s="70"/>
      <c r="F704" s="70" t="s">
        <v>1372</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1373</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149"/>
        <v>4</v>
      </c>
      <c r="D706" s="73"/>
      <c r="E706" s="70"/>
      <c r="F706" s="70" t="s">
        <v>1374</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149"/>
        <v>4</v>
      </c>
      <c r="D707" s="73"/>
      <c r="E707" s="70"/>
      <c r="F707" s="70" t="s">
        <v>1375</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1376</v>
      </c>
      <c r="G708" s="73"/>
      <c r="H708" s="76" t="s">
        <v>631</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149"/>
        <v>4</v>
      </c>
      <c r="D709" s="73"/>
      <c r="E709" s="70"/>
      <c r="F709" s="70" t="s">
        <v>1377</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149"/>
        <v>4</v>
      </c>
      <c r="D710" s="73"/>
      <c r="E710" s="70"/>
      <c r="F710" s="70" t="s">
        <v>1378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1379</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149"/>
        <v>4</v>
      </c>
      <c r="D712" s="73"/>
      <c r="E712" s="70"/>
      <c r="F712" s="70" t="s">
        <v>1380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149"/>
        <v>4</v>
      </c>
      <c r="D713" s="73"/>
      <c r="E713" s="70"/>
      <c r="F713" s="70" t="s">
        <v>1381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1382</v>
      </c>
      <c r="G714" s="73"/>
      <c r="H714" s="76" t="s">
        <v>631</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149"/>
        <v>4</v>
      </c>
      <c r="D715" s="73"/>
      <c r="E715" s="70"/>
      <c r="F715" s="70" t="s">
        <v>1383</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149"/>
        <v>4</v>
      </c>
      <c r="D716" s="73"/>
      <c r="E716" s="70"/>
      <c r="F716" s="70" t="s">
        <v>1384</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149"/>
        <v>4</v>
      </c>
      <c r="D717" s="73"/>
      <c r="E717" s="70"/>
      <c r="F717" s="70" t="s">
        <v>1385</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149"/>
        <v>4</v>
      </c>
      <c r="D718" s="73"/>
      <c r="E718" s="70"/>
      <c r="F718" s="70" t="s">
        <v>1386</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149"/>
        <v>4</v>
      </c>
      <c r="D719" s="73"/>
      <c r="E719" s="70"/>
      <c r="F719" s="70" t="s">
        <v>1387</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149"/>
        <v>4</v>
      </c>
      <c r="D720" s="73"/>
      <c r="E720" s="70"/>
      <c r="F720" s="70" t="s">
        <v>1388</v>
      </c>
      <c r="G720" s="73"/>
      <c r="H720" s="76" t="s">
        <v>631</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149"/>
        <v>4</v>
      </c>
      <c r="D721" s="73"/>
      <c r="E721" s="70"/>
      <c r="F721" s="70" t="s">
        <v>1389</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149"/>
        <v>4</v>
      </c>
      <c r="D722" s="73"/>
      <c r="E722" s="70"/>
      <c r="F722" s="70" t="s">
        <v>1390</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149"/>
        <v>4</v>
      </c>
      <c r="D723" s="73"/>
      <c r="E723" s="70"/>
      <c r="F723" s="70" t="s">
        <v>1391</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149"/>
        <v>4</v>
      </c>
      <c r="D724" s="73"/>
      <c r="E724" s="70"/>
      <c r="F724" s="70" t="s">
        <v>1392</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149"/>
        <v>4</v>
      </c>
      <c r="D725" s="73"/>
      <c r="E725" s="70"/>
      <c r="F725" s="70" t="s">
        <v>1393</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1394</v>
      </c>
      <c r="G726" s="73"/>
      <c r="H726" s="76" t="s">
        <v>631</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149"/>
        <v>4</v>
      </c>
      <c r="D727" s="73"/>
      <c r="E727" s="70"/>
      <c r="F727" s="70" t="s">
        <v>1395</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149"/>
        <v>4</v>
      </c>
      <c r="D728" s="73"/>
      <c r="E728" s="70"/>
      <c r="F728" s="70" t="s">
        <v>1396</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1397</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149"/>
        <v>4</v>
      </c>
      <c r="D730" s="73"/>
      <c r="E730" s="70"/>
      <c r="F730" s="70" t="s">
        <v>1398</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149"/>
        <v>4</v>
      </c>
      <c r="D731" s="73"/>
      <c r="E731" s="70"/>
      <c r="F731" s="70" t="s">
        <v>1399</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50">INT($C$29)+2</f>
        <v>3</v>
      </c>
      <c r="D732" s="73"/>
      <c r="E732" s="70"/>
      <c r="F732" s="70" t="s">
        <v>1400</v>
      </c>
      <c r="G732" s="73"/>
      <c r="H732" s="76" t="s">
        <v>1401</v>
      </c>
      <c r="I732" s="96"/>
      <c r="J732" s="96"/>
      <c r="K732" s="76"/>
      <c r="L732" s="76"/>
      <c r="M732" s="76"/>
      <c r="N732" s="76"/>
      <c r="O732" s="76"/>
      <c r="P732" s="76"/>
      <c r="Q732" s="76"/>
      <c r="R732" s="76"/>
      <c r="S732" s="76"/>
      <c r="T732" s="76"/>
      <c r="U732" s="268">
        <f t="shared" ref="U732:AB732" si="151">U$832</f>
        <v>0</v>
      </c>
      <c r="V732" s="268">
        <f t="shared" si="151"/>
        <v>0</v>
      </c>
      <c r="W732" s="268">
        <f t="shared" si="151"/>
        <v>0</v>
      </c>
      <c r="X732" s="268">
        <f t="shared" si="151"/>
        <v>0</v>
      </c>
      <c r="Y732" s="268">
        <f t="shared" si="151"/>
        <v>0</v>
      </c>
      <c r="Z732" s="268">
        <f t="shared" si="151"/>
        <v>0</v>
      </c>
      <c r="AA732" s="268">
        <f t="shared" si="151"/>
        <v>0</v>
      </c>
      <c r="AB732" s="268">
        <f t="shared" si="151"/>
        <v>0</v>
      </c>
      <c r="AC732" s="76"/>
      <c r="AD732" s="97" t="s">
        <v>1402</v>
      </c>
      <c r="AE732" s="76"/>
      <c r="AF732" s="268">
        <f>AF$832</f>
        <v>1</v>
      </c>
      <c r="AG732" s="268">
        <f>AG$832</f>
        <v>1</v>
      </c>
      <c r="AH732" s="73"/>
      <c r="AI732" s="57"/>
      <c r="AJ732" s="45"/>
      <c r="AK732" s="45"/>
      <c r="AL732" s="45"/>
    </row>
    <row r="733" spans="1:38" outlineLevel="2" x14ac:dyDescent="0.35">
      <c r="A733" s="45"/>
      <c r="B733" s="54"/>
      <c r="C733" s="47">
        <f t="shared" si="150"/>
        <v>3</v>
      </c>
      <c r="D733" s="73"/>
      <c r="E733" s="70"/>
      <c r="F733" s="70" t="s">
        <v>1403</v>
      </c>
      <c r="G733" s="73"/>
      <c r="H733" s="76" t="s">
        <v>1404</v>
      </c>
      <c r="I733" s="96"/>
      <c r="J733" s="96"/>
      <c r="K733" s="76"/>
      <c r="L733" s="76"/>
      <c r="M733" s="76"/>
      <c r="N733" s="76"/>
      <c r="O733" s="76"/>
      <c r="P733" s="76"/>
      <c r="Q733" s="76"/>
      <c r="R733" s="76"/>
      <c r="S733" s="76"/>
      <c r="T733" s="76"/>
      <c r="U733" s="268">
        <f t="shared" ref="U733:AB733" si="152">U$833</f>
        <v>-0.71226</v>
      </c>
      <c r="V733" s="268">
        <f t="shared" si="152"/>
        <v>-0.71226</v>
      </c>
      <c r="W733" s="268">
        <f t="shared" si="152"/>
        <v>-0.71226</v>
      </c>
      <c r="X733" s="268">
        <f t="shared" si="152"/>
        <v>-0.21895000000000001</v>
      </c>
      <c r="Y733" s="268">
        <f t="shared" si="152"/>
        <v>-0.21895000000000001</v>
      </c>
      <c r="Z733" s="268">
        <f t="shared" si="152"/>
        <v>-0.21895000000000001</v>
      </c>
      <c r="AA733" s="268">
        <f t="shared" si="152"/>
        <v>-0.21895000000000001</v>
      </c>
      <c r="AB733" s="268">
        <f t="shared" si="15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50"/>
        <v>3</v>
      </c>
      <c r="D734" s="73"/>
      <c r="E734" s="70"/>
      <c r="F734" s="70" t="s">
        <v>1405</v>
      </c>
      <c r="G734" s="73"/>
      <c r="H734" s="76" t="s">
        <v>1406</v>
      </c>
      <c r="I734" s="96"/>
      <c r="J734" s="96"/>
      <c r="K734" s="76"/>
      <c r="L734" s="76"/>
      <c r="M734" s="76"/>
      <c r="N734" s="76"/>
      <c r="O734" s="76"/>
      <c r="P734" s="76"/>
      <c r="Q734" s="76"/>
      <c r="R734" s="76"/>
      <c r="S734" s="76"/>
      <c r="T734" s="76"/>
      <c r="U734" s="268">
        <f t="shared" ref="U734:AB734" si="153">U$834</f>
        <v>-0.90173999999999999</v>
      </c>
      <c r="V734" s="268">
        <f t="shared" si="153"/>
        <v>-0.90173999999999999</v>
      </c>
      <c r="W734" s="268">
        <f t="shared" si="153"/>
        <v>-0.90173999999999999</v>
      </c>
      <c r="X734" s="268">
        <f t="shared" si="153"/>
        <v>-0.37940000000000002</v>
      </c>
      <c r="Y734" s="268">
        <f t="shared" si="153"/>
        <v>-0.37940000000000002</v>
      </c>
      <c r="Z734" s="268">
        <f t="shared" si="153"/>
        <v>-0.37940000000000002</v>
      </c>
      <c r="AA734" s="268">
        <f t="shared" si="153"/>
        <v>-0.37940000000000002</v>
      </c>
      <c r="AB734" s="268">
        <f t="shared" si="15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50"/>
        <v>3</v>
      </c>
      <c r="D735" s="73"/>
      <c r="E735" s="70"/>
      <c r="F735" s="70" t="s">
        <v>1407</v>
      </c>
      <c r="G735" s="73"/>
      <c r="H735" s="76" t="s">
        <v>1408</v>
      </c>
      <c r="I735" s="96"/>
      <c r="J735" s="96"/>
      <c r="K735" s="76"/>
      <c r="L735" s="76"/>
      <c r="M735" s="76"/>
      <c r="N735" s="76"/>
      <c r="O735" s="76"/>
      <c r="P735" s="76"/>
      <c r="Q735" s="76"/>
      <c r="R735" s="76"/>
      <c r="S735" s="76"/>
      <c r="T735" s="76"/>
      <c r="U735" s="268">
        <f>$833:$833</f>
        <v>-0.71226</v>
      </c>
      <c r="V735" s="268">
        <f t="shared" ref="V735:AB735" si="154">$833:$833</f>
        <v>-0.71226</v>
      </c>
      <c r="W735" s="268">
        <f t="shared" si="154"/>
        <v>-0.71226</v>
      </c>
      <c r="X735" s="268">
        <f t="shared" si="154"/>
        <v>-0.21895000000000001</v>
      </c>
      <c r="Y735" s="268">
        <f t="shared" si="154"/>
        <v>-0.21895000000000001</v>
      </c>
      <c r="Z735" s="268">
        <f t="shared" si="154"/>
        <v>-0.21895000000000001</v>
      </c>
      <c r="AA735" s="268">
        <f t="shared" si="154"/>
        <v>-0.21895000000000001</v>
      </c>
      <c r="AB735" s="268">
        <f t="shared" si="15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50"/>
        <v>3</v>
      </c>
      <c r="D736" s="73"/>
      <c r="E736" s="70"/>
      <c r="F736" s="70" t="s">
        <v>1409</v>
      </c>
      <c r="G736" s="73"/>
      <c r="H736" s="76" t="s">
        <v>1410</v>
      </c>
      <c r="I736" s="96"/>
      <c r="J736" s="96"/>
      <c r="K736" s="76"/>
      <c r="L736" s="76"/>
      <c r="M736" s="76"/>
      <c r="N736" s="76"/>
      <c r="O736" s="76"/>
      <c r="P736" s="76"/>
      <c r="Q736" s="76"/>
      <c r="R736" s="76"/>
      <c r="S736" s="76"/>
      <c r="T736" s="76"/>
      <c r="U736" s="268">
        <f>$834:$834</f>
        <v>-0.90173999999999999</v>
      </c>
      <c r="V736" s="268">
        <f t="shared" ref="V736:AB737" si="155">$834:$834</f>
        <v>-0.90173999999999999</v>
      </c>
      <c r="W736" s="268">
        <f t="shared" si="155"/>
        <v>-0.90173999999999999</v>
      </c>
      <c r="X736" s="268">
        <f t="shared" si="155"/>
        <v>-0.37940000000000002</v>
      </c>
      <c r="Y736" s="268">
        <f t="shared" si="155"/>
        <v>-0.37940000000000002</v>
      </c>
      <c r="Z736" s="268">
        <f t="shared" si="155"/>
        <v>-0.37940000000000002</v>
      </c>
      <c r="AA736" s="268">
        <f t="shared" si="155"/>
        <v>-0.37940000000000002</v>
      </c>
      <c r="AB736" s="268">
        <f t="shared" si="15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50"/>
        <v>3</v>
      </c>
      <c r="D737" s="73"/>
      <c r="E737" s="70"/>
      <c r="F737" s="70" t="s">
        <v>1411</v>
      </c>
      <c r="G737" s="73"/>
      <c r="H737" s="76" t="s">
        <v>1412</v>
      </c>
      <c r="I737" s="96"/>
      <c r="J737" s="96"/>
      <c r="K737" s="76"/>
      <c r="L737" s="76"/>
      <c r="M737" s="76"/>
      <c r="N737" s="76"/>
      <c r="O737" s="76"/>
      <c r="P737" s="76"/>
      <c r="Q737" s="76"/>
      <c r="R737" s="76"/>
      <c r="S737" s="76"/>
      <c r="T737" s="76"/>
      <c r="U737" s="268">
        <f>$834:$834</f>
        <v>-0.90173999999999999</v>
      </c>
      <c r="V737" s="268">
        <f t="shared" si="155"/>
        <v>-0.90173999999999999</v>
      </c>
      <c r="W737" s="268">
        <f t="shared" si="155"/>
        <v>-0.90173999999999999</v>
      </c>
      <c r="X737" s="268">
        <f t="shared" si="155"/>
        <v>-0.37940000000000002</v>
      </c>
      <c r="Y737" s="268">
        <f t="shared" si="155"/>
        <v>-0.37940000000000002</v>
      </c>
      <c r="Z737" s="268">
        <f t="shared" si="155"/>
        <v>-0.37940000000000002</v>
      </c>
      <c r="AA737" s="268">
        <f t="shared" si="155"/>
        <v>-0.37940000000000002</v>
      </c>
      <c r="AB737" s="268">
        <f t="shared" si="15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149"/>
        <v>4</v>
      </c>
      <c r="D738" s="73"/>
      <c r="E738" s="70"/>
      <c r="F738" s="70" t="s">
        <v>1413</v>
      </c>
      <c r="G738" s="73"/>
      <c r="H738" s="76" t="s">
        <v>631</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149"/>
        <v>4</v>
      </c>
      <c r="D739" s="73"/>
      <c r="E739" s="70"/>
      <c r="F739" s="70" t="s">
        <v>1414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149"/>
        <v>4</v>
      </c>
      <c r="D740" s="73"/>
      <c r="E740" s="70"/>
      <c r="F740" s="70" t="s">
        <v>1415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149"/>
        <v>4</v>
      </c>
      <c r="D741" s="73"/>
      <c r="E741" s="70"/>
      <c r="F741" s="70" t="s">
        <v>1416</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149"/>
        <v>4</v>
      </c>
      <c r="D742" s="73"/>
      <c r="E742" s="70"/>
      <c r="F742" s="70" t="s">
        <v>1417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149"/>
        <v>4</v>
      </c>
      <c r="D743" s="73"/>
      <c r="E743" s="70"/>
      <c r="F743" s="70" t="s">
        <v>1418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149"/>
        <v>4</v>
      </c>
      <c r="D744" s="73"/>
      <c r="E744" s="70"/>
      <c r="F744" s="70" t="s">
        <v>1419</v>
      </c>
      <c r="G744" s="73"/>
      <c r="H744" s="76" t="s">
        <v>631</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149"/>
        <v>4</v>
      </c>
      <c r="D745" s="73"/>
      <c r="E745" s="70"/>
      <c r="F745" s="70" t="s">
        <v>1420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149"/>
        <v>4</v>
      </c>
      <c r="D746" s="73"/>
      <c r="E746" s="70"/>
      <c r="F746" s="70" t="s">
        <v>1421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149"/>
        <v>4</v>
      </c>
      <c r="D747" s="73"/>
      <c r="E747" s="70"/>
      <c r="F747" s="70" t="s">
        <v>1422</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56">INT($C$29)+3</f>
        <v>4</v>
      </c>
      <c r="D748" s="73"/>
      <c r="E748" s="70"/>
      <c r="F748" s="70" t="s">
        <v>1423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56"/>
        <v>4</v>
      </c>
      <c r="D749" s="73"/>
      <c r="E749" s="70"/>
      <c r="F749" s="70" t="s">
        <v>1424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56"/>
        <v>4</v>
      </c>
      <c r="D750" s="73"/>
      <c r="E750" s="70"/>
      <c r="F750" s="70" t="s">
        <v>1425</v>
      </c>
      <c r="G750" s="73"/>
      <c r="H750" s="76" t="s">
        <v>2769</v>
      </c>
      <c r="I750" s="96"/>
      <c r="J750" s="96"/>
      <c r="K750" s="76"/>
      <c r="L750" s="76"/>
      <c r="M750" s="76"/>
      <c r="N750" s="76"/>
      <c r="O750" s="76"/>
      <c r="P750" s="76"/>
      <c r="Q750" s="76"/>
      <c r="R750" s="76"/>
      <c r="S750" s="76"/>
      <c r="T750" s="76"/>
      <c r="U750" s="288">
        <v>1</v>
      </c>
      <c r="V750" s="348">
        <f t="shared" ref="V750:W750" si="157">U750</f>
        <v>1</v>
      </c>
      <c r="W750" s="348">
        <f t="shared" si="157"/>
        <v>1</v>
      </c>
      <c r="X750" s="348">
        <f t="shared" ref="X750" si="158">W750</f>
        <v>1</v>
      </c>
      <c r="Y750" s="348">
        <f t="shared" ref="Y750" si="159">X750</f>
        <v>1</v>
      </c>
      <c r="Z750" s="348">
        <f t="shared" ref="Z750" si="160">Y750</f>
        <v>1</v>
      </c>
      <c r="AA750" s="348">
        <f t="shared" ref="AA750" si="161">Z750</f>
        <v>1</v>
      </c>
      <c r="AB750" s="348">
        <f t="shared" ref="AB750" si="162">AA750</f>
        <v>1</v>
      </c>
      <c r="AC750" s="76"/>
      <c r="AD750" s="97" t="s">
        <v>2775</v>
      </c>
      <c r="AE750" s="76"/>
      <c r="AF750" s="97">
        <v>1</v>
      </c>
      <c r="AG750" s="97">
        <v>1</v>
      </c>
      <c r="AH750" s="73"/>
      <c r="AI750" s="57"/>
      <c r="AJ750" s="45"/>
      <c r="AK750" s="45"/>
      <c r="AL750" s="45"/>
    </row>
    <row r="751" spans="1:38" outlineLevel="2" x14ac:dyDescent="0.35">
      <c r="A751" s="45"/>
      <c r="B751" s="54"/>
      <c r="C751" s="47">
        <f t="shared" si="156"/>
        <v>4</v>
      </c>
      <c r="D751" s="73"/>
      <c r="E751" s="70"/>
      <c r="F751" s="70" t="s">
        <v>1426</v>
      </c>
      <c r="G751" s="73"/>
      <c r="H751" s="76" t="s">
        <v>2770</v>
      </c>
      <c r="I751" s="96"/>
      <c r="J751" s="96"/>
      <c r="K751" s="76"/>
      <c r="L751" s="76"/>
      <c r="M751" s="76"/>
      <c r="N751" s="76"/>
      <c r="O751" s="76"/>
      <c r="P751" s="76"/>
      <c r="Q751" s="76"/>
      <c r="R751" s="76"/>
      <c r="S751" s="76"/>
      <c r="T751" s="76"/>
      <c r="U751" s="288">
        <v>0.95399999999999996</v>
      </c>
      <c r="V751" s="348">
        <f t="shared" ref="V751:W755" si="163">U751</f>
        <v>0.95399999999999996</v>
      </c>
      <c r="W751" s="348">
        <f t="shared" si="163"/>
        <v>0.95399999999999996</v>
      </c>
      <c r="X751" s="348">
        <f t="shared" ref="X751:X755" si="164">W751</f>
        <v>0.95399999999999996</v>
      </c>
      <c r="Y751" s="348">
        <f t="shared" ref="Y751:Y755" si="165">X751</f>
        <v>0.95399999999999996</v>
      </c>
      <c r="Z751" s="348">
        <f t="shared" ref="Z751:Z755" si="166">Y751</f>
        <v>0.95399999999999996</v>
      </c>
      <c r="AA751" s="348">
        <f t="shared" ref="AA751:AA755" si="167">Z751</f>
        <v>0.95399999999999996</v>
      </c>
      <c r="AB751" s="348">
        <f t="shared" ref="AB751:AB755" si="168">AA751</f>
        <v>0.95399999999999996</v>
      </c>
      <c r="AC751" s="76"/>
      <c r="AD751" s="76"/>
      <c r="AE751" s="76"/>
      <c r="AF751" s="97">
        <v>1</v>
      </c>
      <c r="AG751" s="97">
        <v>1</v>
      </c>
      <c r="AH751" s="73"/>
      <c r="AI751" s="57"/>
      <c r="AJ751" s="45"/>
      <c r="AK751" s="45"/>
      <c r="AL751" s="45"/>
    </row>
    <row r="752" spans="1:38" outlineLevel="2" x14ac:dyDescent="0.35">
      <c r="A752" s="45"/>
      <c r="B752" s="54"/>
      <c r="C752" s="47">
        <f t="shared" si="156"/>
        <v>4</v>
      </c>
      <c r="D752" s="73"/>
      <c r="E752" s="70"/>
      <c r="F752" s="70" t="s">
        <v>1427</v>
      </c>
      <c r="G752" s="73"/>
      <c r="H752" s="76" t="s">
        <v>2771</v>
      </c>
      <c r="I752" s="96"/>
      <c r="J752" s="96"/>
      <c r="K752" s="76"/>
      <c r="L752" s="76"/>
      <c r="M752" s="76"/>
      <c r="N752" s="76"/>
      <c r="O752" s="76"/>
      <c r="P752" s="76"/>
      <c r="Q752" s="76"/>
      <c r="R752" s="76"/>
      <c r="S752" s="76"/>
      <c r="T752" s="76"/>
      <c r="U752" s="288">
        <v>0.90800000000000003</v>
      </c>
      <c r="V752" s="348">
        <f t="shared" si="163"/>
        <v>0.90800000000000003</v>
      </c>
      <c r="W752" s="348">
        <f t="shared" si="163"/>
        <v>0.90800000000000003</v>
      </c>
      <c r="X752" s="348">
        <f t="shared" si="164"/>
        <v>0.90800000000000003</v>
      </c>
      <c r="Y752" s="348">
        <f t="shared" si="165"/>
        <v>0.90800000000000003</v>
      </c>
      <c r="Z752" s="348">
        <f t="shared" si="166"/>
        <v>0.90800000000000003</v>
      </c>
      <c r="AA752" s="348">
        <f t="shared" si="167"/>
        <v>0.90800000000000003</v>
      </c>
      <c r="AB752" s="348">
        <f t="shared" si="168"/>
        <v>0.90800000000000003</v>
      </c>
      <c r="AC752" s="76"/>
      <c r="AD752" s="76"/>
      <c r="AE752" s="76"/>
      <c r="AF752" s="97">
        <v>1</v>
      </c>
      <c r="AG752" s="97">
        <v>1</v>
      </c>
      <c r="AH752" s="73"/>
      <c r="AI752" s="57"/>
      <c r="AJ752" s="45"/>
      <c r="AK752" s="45"/>
      <c r="AL752" s="45"/>
    </row>
    <row r="753" spans="1:38" outlineLevel="2" x14ac:dyDescent="0.35">
      <c r="A753" s="45"/>
      <c r="B753" s="54"/>
      <c r="C753" s="47">
        <f t="shared" si="156"/>
        <v>4</v>
      </c>
      <c r="D753" s="73"/>
      <c r="E753" s="70"/>
      <c r="F753" s="70" t="s">
        <v>1428</v>
      </c>
      <c r="G753" s="73"/>
      <c r="H753" s="76" t="s">
        <v>2772</v>
      </c>
      <c r="I753" s="96"/>
      <c r="J753" s="96"/>
      <c r="K753" s="76"/>
      <c r="L753" s="76"/>
      <c r="M753" s="76"/>
      <c r="N753" s="76"/>
      <c r="O753" s="76"/>
      <c r="P753" s="76"/>
      <c r="Q753" s="76"/>
      <c r="R753" s="76"/>
      <c r="S753" s="76"/>
      <c r="T753" s="76"/>
      <c r="U753" s="288">
        <v>0.97</v>
      </c>
      <c r="V753" s="348">
        <f t="shared" si="163"/>
        <v>0.97</v>
      </c>
      <c r="W753" s="348">
        <f t="shared" si="163"/>
        <v>0.97</v>
      </c>
      <c r="X753" s="348">
        <f t="shared" si="164"/>
        <v>0.97</v>
      </c>
      <c r="Y753" s="348">
        <f t="shared" si="165"/>
        <v>0.97</v>
      </c>
      <c r="Z753" s="348">
        <f t="shared" si="166"/>
        <v>0.97</v>
      </c>
      <c r="AA753" s="348">
        <f t="shared" si="167"/>
        <v>0.97</v>
      </c>
      <c r="AB753" s="348">
        <f t="shared" si="168"/>
        <v>0.97</v>
      </c>
      <c r="AC753" s="76"/>
      <c r="AD753" s="76"/>
      <c r="AE753" s="76"/>
      <c r="AF753" s="97">
        <v>1</v>
      </c>
      <c r="AG753" s="97">
        <v>1</v>
      </c>
      <c r="AH753" s="73"/>
      <c r="AI753" s="57"/>
      <c r="AJ753" s="45"/>
      <c r="AK753" s="45"/>
      <c r="AL753" s="45"/>
    </row>
    <row r="754" spans="1:38" outlineLevel="2" x14ac:dyDescent="0.35">
      <c r="A754" s="45">
        <v>4</v>
      </c>
      <c r="B754" s="54"/>
      <c r="C754" s="47">
        <f t="shared" si="156"/>
        <v>4</v>
      </c>
      <c r="D754" s="73"/>
      <c r="E754" s="70"/>
      <c r="F754" s="70" t="s">
        <v>1429</v>
      </c>
      <c r="G754" s="73"/>
      <c r="H754" s="76" t="s">
        <v>2773</v>
      </c>
      <c r="I754" s="96"/>
      <c r="J754" s="96"/>
      <c r="K754" s="76"/>
      <c r="L754" s="76"/>
      <c r="M754" s="76"/>
      <c r="N754" s="76"/>
      <c r="O754" s="76"/>
      <c r="P754" s="76"/>
      <c r="Q754" s="76"/>
      <c r="R754" s="76"/>
      <c r="S754" s="76"/>
      <c r="T754" s="76"/>
      <c r="U754" s="288">
        <v>0.92400000000000004</v>
      </c>
      <c r="V754" s="348">
        <f t="shared" si="163"/>
        <v>0.92400000000000004</v>
      </c>
      <c r="W754" s="348">
        <f t="shared" si="163"/>
        <v>0.92400000000000004</v>
      </c>
      <c r="X754" s="348">
        <f t="shared" si="164"/>
        <v>0.92400000000000004</v>
      </c>
      <c r="Y754" s="348">
        <f t="shared" si="165"/>
        <v>0.92400000000000004</v>
      </c>
      <c r="Z754" s="348">
        <f t="shared" si="166"/>
        <v>0.92400000000000004</v>
      </c>
      <c r="AA754" s="348">
        <f t="shared" si="167"/>
        <v>0.92400000000000004</v>
      </c>
      <c r="AB754" s="348">
        <f t="shared" si="168"/>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56"/>
        <v>4</v>
      </c>
      <c r="D755" s="73"/>
      <c r="E755" s="70"/>
      <c r="F755" s="70" t="s">
        <v>1430</v>
      </c>
      <c r="G755" s="73"/>
      <c r="H755" s="76" t="s">
        <v>2774</v>
      </c>
      <c r="I755" s="96"/>
      <c r="J755" s="96"/>
      <c r="K755" s="76"/>
      <c r="L755" s="76"/>
      <c r="M755" s="76"/>
      <c r="N755" s="76"/>
      <c r="O755" s="76"/>
      <c r="P755" s="76"/>
      <c r="Q755" s="76"/>
      <c r="R755" s="76"/>
      <c r="S755" s="76"/>
      <c r="T755" s="76"/>
      <c r="U755" s="288">
        <v>0.94</v>
      </c>
      <c r="V755" s="348">
        <f t="shared" si="163"/>
        <v>0.94</v>
      </c>
      <c r="W755" s="348">
        <f t="shared" si="163"/>
        <v>0.94</v>
      </c>
      <c r="X755" s="348">
        <f t="shared" si="164"/>
        <v>0.94</v>
      </c>
      <c r="Y755" s="348">
        <f t="shared" si="165"/>
        <v>0.94</v>
      </c>
      <c r="Z755" s="348">
        <f t="shared" si="166"/>
        <v>0.94</v>
      </c>
      <c r="AA755" s="348">
        <f t="shared" si="167"/>
        <v>0.94</v>
      </c>
      <c r="AB755" s="348">
        <f t="shared" si="168"/>
        <v>0.94</v>
      </c>
      <c r="AC755" s="76"/>
      <c r="AD755" s="76"/>
      <c r="AE755" s="76"/>
      <c r="AF755" s="97">
        <v>1</v>
      </c>
      <c r="AG755" s="97">
        <v>1</v>
      </c>
      <c r="AH755" s="73"/>
      <c r="AI755" s="57"/>
      <c r="AJ755" s="45"/>
      <c r="AK755" s="45"/>
      <c r="AL755" s="45"/>
    </row>
    <row r="756" spans="1:38" outlineLevel="2" x14ac:dyDescent="0.35">
      <c r="A756" s="45"/>
      <c r="B756" s="54"/>
      <c r="C756" s="47">
        <f t="shared" ref="C756:C767" si="169">INT($C$29)+2</f>
        <v>3</v>
      </c>
      <c r="D756" s="73"/>
      <c r="E756" s="70"/>
      <c r="F756" s="70" t="s">
        <v>1431</v>
      </c>
      <c r="G756" s="73"/>
      <c r="H756" s="76" t="s">
        <v>1432</v>
      </c>
      <c r="I756" s="96" t="s">
        <v>720</v>
      </c>
      <c r="J756" s="96" t="s">
        <v>1175</v>
      </c>
      <c r="K756" s="76"/>
      <c r="L756" s="76"/>
      <c r="M756" s="76"/>
      <c r="N756" s="76"/>
      <c r="O756" s="76"/>
      <c r="P756" s="76"/>
      <c r="Q756" s="76"/>
      <c r="R756" s="76"/>
      <c r="S756" s="76"/>
      <c r="T756" s="76"/>
      <c r="U756" s="97">
        <v>0</v>
      </c>
      <c r="V756" s="97">
        <v>0</v>
      </c>
      <c r="W756" s="97">
        <v>0</v>
      </c>
      <c r="X756" s="262">
        <f t="shared" ref="X756:AB767" si="170">W756</f>
        <v>0</v>
      </c>
      <c r="Y756" s="262">
        <f t="shared" si="170"/>
        <v>0</v>
      </c>
      <c r="Z756" s="262">
        <f t="shared" si="170"/>
        <v>0</v>
      </c>
      <c r="AA756" s="262">
        <f t="shared" si="170"/>
        <v>0</v>
      </c>
      <c r="AB756" s="262">
        <f t="shared" si="170"/>
        <v>0</v>
      </c>
      <c r="AC756" s="76"/>
      <c r="AD756" s="97" t="s">
        <v>1433</v>
      </c>
      <c r="AE756" s="76"/>
      <c r="AF756" s="97">
        <v>1</v>
      </c>
      <c r="AG756" s="97">
        <v>1</v>
      </c>
      <c r="AH756" s="73"/>
      <c r="AI756" s="57"/>
      <c r="AJ756" s="45"/>
      <c r="AK756" s="45"/>
      <c r="AL756" s="45"/>
    </row>
    <row r="757" spans="1:38" outlineLevel="2" x14ac:dyDescent="0.35">
      <c r="A757" s="45"/>
      <c r="B757" s="54"/>
      <c r="C757" s="47">
        <f t="shared" si="169"/>
        <v>3</v>
      </c>
      <c r="D757" s="73"/>
      <c r="E757" s="70"/>
      <c r="F757" s="70" t="s">
        <v>1434</v>
      </c>
      <c r="G757" s="73"/>
      <c r="H757" s="76" t="s">
        <v>1435</v>
      </c>
      <c r="I757" s="96" t="s">
        <v>720</v>
      </c>
      <c r="J757" s="96" t="s">
        <v>1175</v>
      </c>
      <c r="K757" s="76"/>
      <c r="L757" s="76"/>
      <c r="M757" s="76"/>
      <c r="N757" s="76"/>
      <c r="O757" s="76"/>
      <c r="P757" s="76"/>
      <c r="Q757" s="76"/>
      <c r="R757" s="76"/>
      <c r="S757" s="76"/>
      <c r="T757" s="76"/>
      <c r="U757" s="97">
        <v>-0.26400000000000001</v>
      </c>
      <c r="V757" s="97">
        <v>-0.26400000000000001</v>
      </c>
      <c r="W757" s="97">
        <v>-0.26400000000000001</v>
      </c>
      <c r="X757" s="262">
        <f t="shared" si="170"/>
        <v>-0.26400000000000001</v>
      </c>
      <c r="Y757" s="262">
        <f t="shared" si="170"/>
        <v>-0.26400000000000001</v>
      </c>
      <c r="Z757" s="262">
        <f t="shared" si="170"/>
        <v>-0.26400000000000001</v>
      </c>
      <c r="AA757" s="262">
        <f t="shared" si="170"/>
        <v>-0.26400000000000001</v>
      </c>
      <c r="AB757" s="262">
        <f t="shared" si="170"/>
        <v>-0.26400000000000001</v>
      </c>
      <c r="AC757" s="76"/>
      <c r="AD757" s="97" t="s">
        <v>1436</v>
      </c>
      <c r="AE757" s="76"/>
      <c r="AF757" s="97">
        <v>1</v>
      </c>
      <c r="AG757" s="97">
        <v>1</v>
      </c>
      <c r="AH757" s="73"/>
      <c r="AI757" s="57"/>
      <c r="AJ757" s="45"/>
      <c r="AK757" s="45"/>
      <c r="AL757" s="45"/>
    </row>
    <row r="758" spans="1:38" outlineLevel="2" x14ac:dyDescent="0.35">
      <c r="A758" s="45"/>
      <c r="B758" s="54"/>
      <c r="C758" s="47">
        <f t="shared" si="169"/>
        <v>3</v>
      </c>
      <c r="D758" s="73"/>
      <c r="E758" s="70"/>
      <c r="F758" s="70" t="s">
        <v>1437</v>
      </c>
      <c r="G758" s="73"/>
      <c r="H758" s="76" t="s">
        <v>1438</v>
      </c>
      <c r="I758" s="96" t="s">
        <v>720</v>
      </c>
      <c r="J758" s="96" t="s">
        <v>1175</v>
      </c>
      <c r="K758" s="76"/>
      <c r="L758" s="76"/>
      <c r="M758" s="76"/>
      <c r="N758" s="76"/>
      <c r="O758" s="76"/>
      <c r="P758" s="76"/>
      <c r="Q758" s="76"/>
      <c r="R758" s="76"/>
      <c r="S758" s="76"/>
      <c r="T758" s="76"/>
      <c r="U758" s="97">
        <v>-0.4</v>
      </c>
      <c r="V758" s="97">
        <v>-0.4</v>
      </c>
      <c r="W758" s="97">
        <v>-0.4</v>
      </c>
      <c r="X758" s="262">
        <f t="shared" si="170"/>
        <v>-0.4</v>
      </c>
      <c r="Y758" s="262">
        <f t="shared" si="170"/>
        <v>-0.4</v>
      </c>
      <c r="Z758" s="262">
        <f t="shared" si="170"/>
        <v>-0.4</v>
      </c>
      <c r="AA758" s="262">
        <f t="shared" si="170"/>
        <v>-0.4</v>
      </c>
      <c r="AB758" s="262">
        <f t="shared" si="170"/>
        <v>-0.4</v>
      </c>
      <c r="AC758" s="76"/>
      <c r="AD758" s="270" t="s">
        <v>1439</v>
      </c>
      <c r="AE758" s="76"/>
      <c r="AF758" s="97">
        <v>1</v>
      </c>
      <c r="AG758" s="97">
        <v>1</v>
      </c>
      <c r="AH758" s="73"/>
      <c r="AI758" s="57"/>
      <c r="AJ758" s="45"/>
      <c r="AK758" s="45"/>
      <c r="AL758" s="45"/>
    </row>
    <row r="759" spans="1:38" outlineLevel="2" x14ac:dyDescent="0.35">
      <c r="A759" s="45"/>
      <c r="B759" s="54"/>
      <c r="C759" s="47">
        <f t="shared" si="169"/>
        <v>3</v>
      </c>
      <c r="D759" s="73"/>
      <c r="E759" s="70"/>
      <c r="F759" s="70" t="s">
        <v>1440</v>
      </c>
      <c r="G759" s="73"/>
      <c r="H759" s="76" t="s">
        <v>1441</v>
      </c>
      <c r="I759" s="96" t="s">
        <v>720</v>
      </c>
      <c r="J759" s="96" t="s">
        <v>1175</v>
      </c>
      <c r="K759" s="76"/>
      <c r="L759" s="76"/>
      <c r="M759" s="76"/>
      <c r="N759" s="76"/>
      <c r="O759" s="76"/>
      <c r="P759" s="76"/>
      <c r="Q759" s="76"/>
      <c r="R759" s="76"/>
      <c r="S759" s="76"/>
      <c r="T759" s="76"/>
      <c r="U759" s="97">
        <v>-0.17799999999999999</v>
      </c>
      <c r="V759" s="97">
        <v>-0.17799999999999999</v>
      </c>
      <c r="W759" s="97">
        <v>-0.17799999999999999</v>
      </c>
      <c r="X759" s="262">
        <f t="shared" si="170"/>
        <v>-0.17799999999999999</v>
      </c>
      <c r="Y759" s="262">
        <f t="shared" si="170"/>
        <v>-0.17799999999999999</v>
      </c>
      <c r="Z759" s="262">
        <f t="shared" si="170"/>
        <v>-0.17799999999999999</v>
      </c>
      <c r="AA759" s="262">
        <f t="shared" si="170"/>
        <v>-0.17799999999999999</v>
      </c>
      <c r="AB759" s="262">
        <f t="shared" si="170"/>
        <v>-0.17799999999999999</v>
      </c>
      <c r="AC759" s="76"/>
      <c r="AD759" s="97" t="s">
        <v>1442</v>
      </c>
      <c r="AE759" s="76"/>
      <c r="AF759" s="97">
        <v>1</v>
      </c>
      <c r="AG759" s="97">
        <v>1</v>
      </c>
      <c r="AH759" s="73"/>
      <c r="AI759" s="57"/>
      <c r="AJ759" s="45"/>
      <c r="AK759" s="45"/>
      <c r="AL759" s="45"/>
    </row>
    <row r="760" spans="1:38" outlineLevel="2" x14ac:dyDescent="0.35">
      <c r="A760" s="45">
        <v>4</v>
      </c>
      <c r="B760" s="54"/>
      <c r="C760" s="47">
        <f t="shared" si="169"/>
        <v>3</v>
      </c>
      <c r="D760" s="73"/>
      <c r="E760" s="70"/>
      <c r="F760" s="70" t="s">
        <v>1443</v>
      </c>
      <c r="G760" s="73"/>
      <c r="H760" s="76" t="s">
        <v>1444</v>
      </c>
      <c r="I760" s="96" t="s">
        <v>720</v>
      </c>
      <c r="J760" s="96" t="s">
        <v>1175</v>
      </c>
      <c r="K760" s="76"/>
      <c r="L760" s="76"/>
      <c r="M760" s="76"/>
      <c r="N760" s="76"/>
      <c r="O760" s="76"/>
      <c r="P760" s="76"/>
      <c r="Q760" s="76"/>
      <c r="R760" s="76"/>
      <c r="S760" s="76"/>
      <c r="T760" s="76"/>
      <c r="U760" s="97">
        <v>-0.26400000000000001</v>
      </c>
      <c r="V760" s="97">
        <v>-0.26400000000000001</v>
      </c>
      <c r="W760" s="97">
        <v>-0.26400000000000001</v>
      </c>
      <c r="X760" s="262">
        <f t="shared" si="170"/>
        <v>-0.26400000000000001</v>
      </c>
      <c r="Y760" s="262">
        <f t="shared" si="170"/>
        <v>-0.26400000000000001</v>
      </c>
      <c r="Z760" s="262">
        <f t="shared" si="170"/>
        <v>-0.26400000000000001</v>
      </c>
      <c r="AA760" s="262">
        <f t="shared" si="170"/>
        <v>-0.26400000000000001</v>
      </c>
      <c r="AB760" s="262">
        <f t="shared" si="170"/>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69"/>
        <v>3</v>
      </c>
      <c r="D761" s="73"/>
      <c r="E761" s="70"/>
      <c r="F761" s="70" t="s">
        <v>1445</v>
      </c>
      <c r="G761" s="73"/>
      <c r="H761" s="76" t="s">
        <v>1446</v>
      </c>
      <c r="I761" s="96" t="s">
        <v>720</v>
      </c>
      <c r="J761" s="96" t="s">
        <v>1175</v>
      </c>
      <c r="K761" s="76"/>
      <c r="L761" s="76"/>
      <c r="M761" s="76"/>
      <c r="N761" s="76"/>
      <c r="O761" s="76"/>
      <c r="P761" s="76"/>
      <c r="Q761" s="76"/>
      <c r="R761" s="76"/>
      <c r="S761" s="76"/>
      <c r="T761" s="76"/>
      <c r="U761" s="97">
        <v>-0.17799999999999999</v>
      </c>
      <c r="V761" s="97">
        <v>-0.17799999999999999</v>
      </c>
      <c r="W761" s="97">
        <v>-0.17799999999999999</v>
      </c>
      <c r="X761" s="262">
        <f t="shared" si="170"/>
        <v>-0.17799999999999999</v>
      </c>
      <c r="Y761" s="262">
        <f t="shared" si="170"/>
        <v>-0.17799999999999999</v>
      </c>
      <c r="Z761" s="262">
        <f t="shared" si="170"/>
        <v>-0.17799999999999999</v>
      </c>
      <c r="AA761" s="262">
        <f t="shared" si="170"/>
        <v>-0.17799999999999999</v>
      </c>
      <c r="AB761" s="262">
        <f t="shared" si="170"/>
        <v>-0.17799999999999999</v>
      </c>
      <c r="AC761" s="76"/>
      <c r="AD761" s="97"/>
      <c r="AE761" s="76"/>
      <c r="AF761" s="97">
        <v>1</v>
      </c>
      <c r="AG761" s="97">
        <v>1</v>
      </c>
      <c r="AH761" s="73"/>
      <c r="AI761" s="57"/>
      <c r="AJ761" s="45"/>
      <c r="AK761" s="45"/>
      <c r="AL761" s="45"/>
    </row>
    <row r="762" spans="1:38" outlineLevel="2" x14ac:dyDescent="0.35">
      <c r="A762" s="45"/>
      <c r="B762" s="54"/>
      <c r="C762" s="47">
        <f t="shared" si="169"/>
        <v>3</v>
      </c>
      <c r="D762" s="73"/>
      <c r="E762" s="70"/>
      <c r="F762" s="70" t="s">
        <v>1447</v>
      </c>
      <c r="G762" s="73"/>
      <c r="H762" s="76" t="s">
        <v>1448</v>
      </c>
      <c r="I762" s="96" t="s">
        <v>1449</v>
      </c>
      <c r="J762" s="96" t="s">
        <v>1175</v>
      </c>
      <c r="K762" s="76"/>
      <c r="L762" s="76"/>
      <c r="M762" s="76"/>
      <c r="N762" s="76"/>
      <c r="O762" s="76"/>
      <c r="P762" s="76"/>
      <c r="Q762" s="76"/>
      <c r="R762" s="76"/>
      <c r="S762" s="76"/>
      <c r="T762" s="76"/>
      <c r="U762" s="97">
        <v>0</v>
      </c>
      <c r="V762" s="97">
        <v>0</v>
      </c>
      <c r="W762" s="97">
        <v>0</v>
      </c>
      <c r="X762" s="262">
        <f t="shared" si="170"/>
        <v>0</v>
      </c>
      <c r="Y762" s="262">
        <f t="shared" si="170"/>
        <v>0</v>
      </c>
      <c r="Z762" s="262">
        <f t="shared" si="170"/>
        <v>0</v>
      </c>
      <c r="AA762" s="262">
        <f t="shared" si="170"/>
        <v>0</v>
      </c>
      <c r="AB762" s="262">
        <f t="shared" si="170"/>
        <v>0</v>
      </c>
      <c r="AC762" s="76"/>
      <c r="AD762" s="97" t="s">
        <v>1433</v>
      </c>
      <c r="AE762" s="76"/>
      <c r="AF762" s="97">
        <v>1</v>
      </c>
      <c r="AG762" s="97">
        <v>1</v>
      </c>
      <c r="AH762" s="73"/>
      <c r="AI762" s="57"/>
      <c r="AJ762" s="45"/>
      <c r="AK762" s="45"/>
      <c r="AL762" s="45"/>
    </row>
    <row r="763" spans="1:38" outlineLevel="2" x14ac:dyDescent="0.35">
      <c r="A763" s="45"/>
      <c r="B763" s="54"/>
      <c r="C763" s="47">
        <f t="shared" si="169"/>
        <v>3</v>
      </c>
      <c r="D763" s="73"/>
      <c r="E763" s="70"/>
      <c r="F763" s="70" t="s">
        <v>1450</v>
      </c>
      <c r="G763" s="73"/>
      <c r="H763" s="76" t="s">
        <v>1451</v>
      </c>
      <c r="I763" s="96" t="s">
        <v>1449</v>
      </c>
      <c r="J763" s="96" t="s">
        <v>1175</v>
      </c>
      <c r="K763" s="76"/>
      <c r="L763" s="76"/>
      <c r="M763" s="76"/>
      <c r="N763" s="76"/>
      <c r="O763" s="76"/>
      <c r="P763" s="76"/>
      <c r="Q763" s="76"/>
      <c r="R763" s="76"/>
      <c r="S763" s="76"/>
      <c r="T763" s="76"/>
      <c r="U763" s="97">
        <v>0.43</v>
      </c>
      <c r="V763" s="97">
        <v>0.43</v>
      </c>
      <c r="W763" s="97">
        <v>0.43</v>
      </c>
      <c r="X763" s="262">
        <f t="shared" si="170"/>
        <v>0.43</v>
      </c>
      <c r="Y763" s="262">
        <f t="shared" si="170"/>
        <v>0.43</v>
      </c>
      <c r="Z763" s="262">
        <f t="shared" si="170"/>
        <v>0.43</v>
      </c>
      <c r="AA763" s="262">
        <f t="shared" si="170"/>
        <v>0.43</v>
      </c>
      <c r="AB763" s="262">
        <f t="shared" si="170"/>
        <v>0.43</v>
      </c>
      <c r="AC763" s="76"/>
      <c r="AD763" s="97" t="s">
        <v>1436</v>
      </c>
      <c r="AE763" s="76"/>
      <c r="AF763" s="97">
        <v>1</v>
      </c>
      <c r="AG763" s="97">
        <v>1</v>
      </c>
      <c r="AH763" s="73"/>
      <c r="AI763" s="57"/>
      <c r="AJ763" s="45"/>
      <c r="AK763" s="45"/>
      <c r="AL763" s="45"/>
    </row>
    <row r="764" spans="1:38" outlineLevel="2" x14ac:dyDescent="0.35">
      <c r="A764" s="45"/>
      <c r="B764" s="54"/>
      <c r="C764" s="47">
        <f t="shared" si="169"/>
        <v>3</v>
      </c>
      <c r="D764" s="73"/>
      <c r="E764" s="70"/>
      <c r="F764" s="70" t="s">
        <v>1452</v>
      </c>
      <c r="G764" s="73"/>
      <c r="H764" s="76" t="s">
        <v>1453</v>
      </c>
      <c r="I764" s="96" t="s">
        <v>1449</v>
      </c>
      <c r="J764" s="96" t="s">
        <v>1175</v>
      </c>
      <c r="K764" s="76"/>
      <c r="L764" s="76"/>
      <c r="M764" s="76"/>
      <c r="N764" s="76"/>
      <c r="O764" s="76"/>
      <c r="P764" s="76"/>
      <c r="Q764" s="76"/>
      <c r="R764" s="76"/>
      <c r="S764" s="76"/>
      <c r="T764" s="76"/>
      <c r="U764" s="97">
        <v>0.8</v>
      </c>
      <c r="V764" s="97">
        <v>0.8</v>
      </c>
      <c r="W764" s="97">
        <v>0.8</v>
      </c>
      <c r="X764" s="262">
        <f t="shared" si="170"/>
        <v>0.8</v>
      </c>
      <c r="Y764" s="262">
        <f t="shared" si="170"/>
        <v>0.8</v>
      </c>
      <c r="Z764" s="262">
        <f t="shared" si="170"/>
        <v>0.8</v>
      </c>
      <c r="AA764" s="262">
        <f t="shared" si="170"/>
        <v>0.8</v>
      </c>
      <c r="AB764" s="262">
        <f t="shared" si="170"/>
        <v>0.8</v>
      </c>
      <c r="AC764" s="76"/>
      <c r="AD764" s="270" t="s">
        <v>1439</v>
      </c>
      <c r="AE764" s="76"/>
      <c r="AF764" s="97">
        <v>1</v>
      </c>
      <c r="AG764" s="97">
        <v>1</v>
      </c>
      <c r="AH764" s="73"/>
      <c r="AI764" s="57"/>
      <c r="AJ764" s="45"/>
      <c r="AK764" s="45"/>
      <c r="AL764" s="45"/>
    </row>
    <row r="765" spans="1:38" outlineLevel="2" x14ac:dyDescent="0.35">
      <c r="A765" s="45"/>
      <c r="B765" s="54"/>
      <c r="C765" s="47">
        <f t="shared" si="169"/>
        <v>3</v>
      </c>
      <c r="D765" s="73"/>
      <c r="E765" s="70"/>
      <c r="F765" s="70" t="s">
        <v>1454</v>
      </c>
      <c r="G765" s="73"/>
      <c r="H765" s="76" t="s">
        <v>1455</v>
      </c>
      <c r="I765" s="96" t="s">
        <v>1449</v>
      </c>
      <c r="J765" s="96" t="s">
        <v>1175</v>
      </c>
      <c r="K765" s="76"/>
      <c r="L765" s="76"/>
      <c r="M765" s="76"/>
      <c r="N765" s="76"/>
      <c r="O765" s="76"/>
      <c r="P765" s="76"/>
      <c r="Q765" s="76"/>
      <c r="R765" s="76"/>
      <c r="S765" s="76"/>
      <c r="T765" s="76"/>
      <c r="U765" s="97">
        <v>8.9999999999999993E-3</v>
      </c>
      <c r="V765" s="97">
        <v>8.9999999999999993E-3</v>
      </c>
      <c r="W765" s="97">
        <v>8.9999999999999993E-3</v>
      </c>
      <c r="X765" s="262">
        <f t="shared" si="170"/>
        <v>8.9999999999999993E-3</v>
      </c>
      <c r="Y765" s="262">
        <f t="shared" si="170"/>
        <v>8.9999999999999993E-3</v>
      </c>
      <c r="Z765" s="262">
        <f t="shared" si="170"/>
        <v>8.9999999999999993E-3</v>
      </c>
      <c r="AA765" s="262">
        <f t="shared" si="170"/>
        <v>8.9999999999999993E-3</v>
      </c>
      <c r="AB765" s="262">
        <f t="shared" si="170"/>
        <v>8.9999999999999993E-3</v>
      </c>
      <c r="AC765" s="76"/>
      <c r="AD765" s="97" t="s">
        <v>1456</v>
      </c>
      <c r="AE765" s="76"/>
      <c r="AF765" s="97">
        <v>1</v>
      </c>
      <c r="AG765" s="97">
        <v>1</v>
      </c>
      <c r="AH765" s="73"/>
      <c r="AI765" s="57"/>
      <c r="AJ765" s="45"/>
      <c r="AK765" s="45"/>
      <c r="AL765" s="45"/>
    </row>
    <row r="766" spans="1:38" outlineLevel="2" x14ac:dyDescent="0.35">
      <c r="A766" s="45">
        <v>4</v>
      </c>
      <c r="B766" s="54"/>
      <c r="C766" s="47">
        <f t="shared" si="169"/>
        <v>3</v>
      </c>
      <c r="D766" s="73"/>
      <c r="E766" s="70"/>
      <c r="F766" s="70" t="s">
        <v>1457</v>
      </c>
      <c r="G766" s="73"/>
      <c r="H766" s="76" t="s">
        <v>1458</v>
      </c>
      <c r="I766" s="96" t="s">
        <v>1449</v>
      </c>
      <c r="J766" s="96" t="s">
        <v>1175</v>
      </c>
      <c r="K766" s="76"/>
      <c r="L766" s="76"/>
      <c r="M766" s="76"/>
      <c r="N766" s="76"/>
      <c r="O766" s="76"/>
      <c r="P766" s="76"/>
      <c r="Q766" s="76"/>
      <c r="R766" s="76"/>
      <c r="S766" s="76"/>
      <c r="T766" s="76"/>
      <c r="U766" s="97">
        <v>0.48199999999999998</v>
      </c>
      <c r="V766" s="97">
        <v>0.48199999999999998</v>
      </c>
      <c r="W766" s="97">
        <v>0.48199999999999998</v>
      </c>
      <c r="X766" s="262">
        <f t="shared" si="170"/>
        <v>0.48199999999999998</v>
      </c>
      <c r="Y766" s="262">
        <f t="shared" si="170"/>
        <v>0.48199999999999998</v>
      </c>
      <c r="Z766" s="262">
        <f t="shared" si="170"/>
        <v>0.48199999999999998</v>
      </c>
      <c r="AA766" s="262">
        <f t="shared" si="170"/>
        <v>0.48199999999999998</v>
      </c>
      <c r="AB766" s="262">
        <f t="shared" si="170"/>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69"/>
        <v>3</v>
      </c>
      <c r="D767" s="73"/>
      <c r="E767" s="70"/>
      <c r="F767" s="70" t="s">
        <v>1459</v>
      </c>
      <c r="G767" s="73"/>
      <c r="H767" s="76" t="s">
        <v>1460</v>
      </c>
      <c r="I767" s="96" t="s">
        <v>1449</v>
      </c>
      <c r="J767" s="96" t="s">
        <v>1175</v>
      </c>
      <c r="K767" s="76"/>
      <c r="L767" s="76"/>
      <c r="M767" s="76"/>
      <c r="N767" s="76"/>
      <c r="O767" s="76"/>
      <c r="P767" s="76"/>
      <c r="Q767" s="76"/>
      <c r="R767" s="76"/>
      <c r="S767" s="76"/>
      <c r="T767" s="76"/>
      <c r="U767" s="97">
        <v>0.128</v>
      </c>
      <c r="V767" s="97">
        <v>0.128</v>
      </c>
      <c r="W767" s="97">
        <v>0.128</v>
      </c>
      <c r="X767" s="262">
        <f t="shared" si="170"/>
        <v>0.128</v>
      </c>
      <c r="Y767" s="262">
        <f t="shared" si="170"/>
        <v>0.128</v>
      </c>
      <c r="Z767" s="262">
        <f t="shared" si="170"/>
        <v>0.128</v>
      </c>
      <c r="AA767" s="262">
        <f t="shared" si="170"/>
        <v>0.128</v>
      </c>
      <c r="AB767" s="262">
        <f t="shared" si="170"/>
        <v>0.128</v>
      </c>
      <c r="AC767" s="76"/>
      <c r="AD767" s="97"/>
      <c r="AE767" s="76"/>
      <c r="AF767" s="97">
        <v>1</v>
      </c>
      <c r="AG767" s="97">
        <v>1</v>
      </c>
      <c r="AH767" s="73"/>
      <c r="AI767" s="57"/>
      <c r="AJ767" s="45"/>
      <c r="AK767" s="45"/>
      <c r="AL767" s="45"/>
    </row>
    <row r="768" spans="1:38" hidden="1" outlineLevel="3" x14ac:dyDescent="0.35">
      <c r="A768" s="45"/>
      <c r="B768" s="54"/>
      <c r="C768" s="47">
        <f t="shared" si="156"/>
        <v>4</v>
      </c>
      <c r="D768" s="73"/>
      <c r="E768" s="70"/>
      <c r="F768" s="70" t="s">
        <v>1461</v>
      </c>
      <c r="G768" s="73"/>
      <c r="H768" s="76" t="s">
        <v>631</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56"/>
        <v>4</v>
      </c>
      <c r="D769" s="73"/>
      <c r="E769" s="70"/>
      <c r="F769" s="70" t="s">
        <v>1462</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56"/>
        <v>4</v>
      </c>
      <c r="D770" s="73"/>
      <c r="E770" s="70"/>
      <c r="F770" s="70" t="s">
        <v>1463</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56"/>
        <v>4</v>
      </c>
      <c r="D771" s="73"/>
      <c r="E771" s="70"/>
      <c r="F771" s="70" t="s">
        <v>1464</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56"/>
        <v>4</v>
      </c>
      <c r="D772" s="73"/>
      <c r="E772" s="70"/>
      <c r="F772" s="70" t="s">
        <v>1465</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56"/>
        <v>4</v>
      </c>
      <c r="D773" s="73"/>
      <c r="E773" s="70"/>
      <c r="F773" s="70" t="s">
        <v>1466</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71">INT($C$29)+2</f>
        <v>3</v>
      </c>
      <c r="D774" s="73"/>
      <c r="E774" s="70"/>
      <c r="F774" s="70" t="s">
        <v>1467</v>
      </c>
      <c r="G774" s="73"/>
      <c r="H774" s="76" t="s">
        <v>1468</v>
      </c>
      <c r="I774" s="96"/>
      <c r="J774" s="96" t="s">
        <v>1203</v>
      </c>
      <c r="K774" s="76"/>
      <c r="L774" s="76"/>
      <c r="M774" s="76"/>
      <c r="N774" s="76"/>
      <c r="O774" s="76"/>
      <c r="P774" s="76"/>
      <c r="Q774" s="76"/>
      <c r="R774" s="76"/>
      <c r="S774" s="76"/>
      <c r="T774" s="76"/>
      <c r="U774" s="268">
        <f>U$860</f>
        <v>0.1</v>
      </c>
      <c r="V774" s="268">
        <f t="shared" ref="V774:AB774" si="172">V$860</f>
        <v>0.1</v>
      </c>
      <c r="W774" s="268">
        <f t="shared" si="172"/>
        <v>0.1</v>
      </c>
      <c r="X774" s="268">
        <f t="shared" si="172"/>
        <v>0.1</v>
      </c>
      <c r="Y774" s="268">
        <f t="shared" si="172"/>
        <v>0.1</v>
      </c>
      <c r="Z774" s="268">
        <f t="shared" si="172"/>
        <v>0.1</v>
      </c>
      <c r="AA774" s="268">
        <f t="shared" si="172"/>
        <v>0.1</v>
      </c>
      <c r="AB774" s="268">
        <f t="shared" si="172"/>
        <v>0.1</v>
      </c>
      <c r="AC774" s="76"/>
      <c r="AD774" s="76" t="s">
        <v>1402</v>
      </c>
      <c r="AE774" s="76"/>
      <c r="AF774" s="268">
        <f>AF$860</f>
        <v>1</v>
      </c>
      <c r="AG774" s="268">
        <f>AG$860</f>
        <v>1</v>
      </c>
      <c r="AH774" s="73"/>
      <c r="AI774" s="57"/>
      <c r="AJ774" s="45"/>
      <c r="AK774" s="45"/>
      <c r="AL774" s="45"/>
    </row>
    <row r="775" spans="1:38" outlineLevel="2" x14ac:dyDescent="0.35">
      <c r="A775" s="45"/>
      <c r="B775" s="54"/>
      <c r="C775" s="47">
        <f t="shared" si="171"/>
        <v>3</v>
      </c>
      <c r="D775" s="73"/>
      <c r="E775" s="70"/>
      <c r="F775" s="70" t="s">
        <v>1469</v>
      </c>
      <c r="G775" s="73"/>
      <c r="H775" s="76" t="s">
        <v>1470</v>
      </c>
      <c r="I775" s="96"/>
      <c r="J775" s="96" t="s">
        <v>1203</v>
      </c>
      <c r="K775" s="76"/>
      <c r="L775" s="76"/>
      <c r="M775" s="76"/>
      <c r="N775" s="76"/>
      <c r="O775" s="76"/>
      <c r="P775" s="76"/>
      <c r="Q775" s="76"/>
      <c r="R775" s="76"/>
      <c r="S775" s="76"/>
      <c r="T775" s="76"/>
      <c r="U775" s="268">
        <f>U$861</f>
        <v>8.5000000000000006E-2</v>
      </c>
      <c r="V775" s="268">
        <f t="shared" ref="V775:AB775" si="173">V$861</f>
        <v>8.5000000000000006E-2</v>
      </c>
      <c r="W775" s="268">
        <f t="shared" si="173"/>
        <v>8.5000000000000006E-2</v>
      </c>
      <c r="X775" s="268">
        <f t="shared" si="173"/>
        <v>8.5000000000000006E-2</v>
      </c>
      <c r="Y775" s="268">
        <f t="shared" si="173"/>
        <v>8.5000000000000006E-2</v>
      </c>
      <c r="Z775" s="268">
        <f t="shared" si="173"/>
        <v>8.5000000000000006E-2</v>
      </c>
      <c r="AA775" s="268">
        <f t="shared" si="173"/>
        <v>8.5000000000000006E-2</v>
      </c>
      <c r="AB775" s="268">
        <f t="shared" si="173"/>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71"/>
        <v>3</v>
      </c>
      <c r="D776" s="73"/>
      <c r="E776" s="70"/>
      <c r="F776" s="70" t="s">
        <v>1471</v>
      </c>
      <c r="G776" s="73"/>
      <c r="H776" s="76" t="s">
        <v>1472</v>
      </c>
      <c r="I776" s="96"/>
      <c r="J776" s="96" t="s">
        <v>1203</v>
      </c>
      <c r="K776" s="76"/>
      <c r="L776" s="76"/>
      <c r="M776" s="76"/>
      <c r="N776" s="76"/>
      <c r="O776" s="76"/>
      <c r="P776" s="76"/>
      <c r="Q776" s="76"/>
      <c r="R776" s="76"/>
      <c r="S776" s="76"/>
      <c r="T776" s="76"/>
      <c r="U776" s="268">
        <f>U$862</f>
        <v>7.0000000000000007E-2</v>
      </c>
      <c r="V776" s="268">
        <f t="shared" ref="V776:AB776" si="174">V$862</f>
        <v>7.0000000000000007E-2</v>
      </c>
      <c r="W776" s="268">
        <f t="shared" si="174"/>
        <v>7.0000000000000007E-2</v>
      </c>
      <c r="X776" s="268">
        <f t="shared" si="174"/>
        <v>7.0000000000000007E-2</v>
      </c>
      <c r="Y776" s="268">
        <f t="shared" si="174"/>
        <v>7.0000000000000007E-2</v>
      </c>
      <c r="Z776" s="268">
        <f t="shared" si="174"/>
        <v>7.0000000000000007E-2</v>
      </c>
      <c r="AA776" s="268">
        <f t="shared" si="174"/>
        <v>7.0000000000000007E-2</v>
      </c>
      <c r="AB776" s="268">
        <f t="shared" si="174"/>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71"/>
        <v>3</v>
      </c>
      <c r="D777" s="73"/>
      <c r="E777" s="70"/>
      <c r="F777" s="70" t="s">
        <v>1473</v>
      </c>
      <c r="G777" s="73"/>
      <c r="H777" s="76" t="s">
        <v>1474</v>
      </c>
      <c r="I777" s="96"/>
      <c r="J777" s="96" t="s">
        <v>1203</v>
      </c>
      <c r="K777" s="76"/>
      <c r="L777" s="76"/>
      <c r="M777" s="76"/>
      <c r="N777" s="76"/>
      <c r="O777" s="76"/>
      <c r="P777" s="76"/>
      <c r="Q777" s="76"/>
      <c r="R777" s="76"/>
      <c r="S777" s="76"/>
      <c r="T777" s="76"/>
      <c r="U777" s="268">
        <f>U$861</f>
        <v>8.5000000000000006E-2</v>
      </c>
      <c r="V777" s="268">
        <f t="shared" ref="V777:AB777" si="175">V$861</f>
        <v>8.5000000000000006E-2</v>
      </c>
      <c r="W777" s="268">
        <f t="shared" si="175"/>
        <v>8.5000000000000006E-2</v>
      </c>
      <c r="X777" s="268">
        <f t="shared" si="175"/>
        <v>8.5000000000000006E-2</v>
      </c>
      <c r="Y777" s="268">
        <f t="shared" si="175"/>
        <v>8.5000000000000006E-2</v>
      </c>
      <c r="Z777" s="268">
        <f t="shared" si="175"/>
        <v>8.5000000000000006E-2</v>
      </c>
      <c r="AA777" s="268">
        <f t="shared" si="175"/>
        <v>8.5000000000000006E-2</v>
      </c>
      <c r="AB777" s="268">
        <f t="shared" si="175"/>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71"/>
        <v>3</v>
      </c>
      <c r="D778" s="73"/>
      <c r="E778" s="70"/>
      <c r="F778" s="70" t="s">
        <v>1475</v>
      </c>
      <c r="G778" s="73"/>
      <c r="H778" s="76" t="s">
        <v>1476</v>
      </c>
      <c r="I778" s="96"/>
      <c r="J778" s="96" t="s">
        <v>1203</v>
      </c>
      <c r="K778" s="76"/>
      <c r="L778" s="76"/>
      <c r="M778" s="76"/>
      <c r="N778" s="76"/>
      <c r="O778" s="76"/>
      <c r="P778" s="76"/>
      <c r="Q778" s="76"/>
      <c r="R778" s="76"/>
      <c r="S778" s="76"/>
      <c r="T778" s="76"/>
      <c r="U778" s="268">
        <f>U$862</f>
        <v>7.0000000000000007E-2</v>
      </c>
      <c r="V778" s="268">
        <f t="shared" ref="V778:AB779" si="176">V$862</f>
        <v>7.0000000000000007E-2</v>
      </c>
      <c r="W778" s="268">
        <f t="shared" si="176"/>
        <v>7.0000000000000007E-2</v>
      </c>
      <c r="X778" s="268">
        <f t="shared" si="176"/>
        <v>7.0000000000000007E-2</v>
      </c>
      <c r="Y778" s="268">
        <f t="shared" si="176"/>
        <v>7.0000000000000007E-2</v>
      </c>
      <c r="Z778" s="268">
        <f t="shared" si="176"/>
        <v>7.0000000000000007E-2</v>
      </c>
      <c r="AA778" s="268">
        <f t="shared" si="176"/>
        <v>7.0000000000000007E-2</v>
      </c>
      <c r="AB778" s="268">
        <f t="shared" si="176"/>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71"/>
        <v>3</v>
      </c>
      <c r="D779" s="73"/>
      <c r="E779" s="70"/>
      <c r="F779" s="70" t="s">
        <v>1477</v>
      </c>
      <c r="G779" s="73"/>
      <c r="H779" s="76" t="s">
        <v>1478</v>
      </c>
      <c r="I779" s="96"/>
      <c r="J779" s="96" t="s">
        <v>1203</v>
      </c>
      <c r="K779" s="76"/>
      <c r="L779" s="76"/>
      <c r="M779" s="76"/>
      <c r="N779" s="76"/>
      <c r="O779" s="76"/>
      <c r="P779" s="76"/>
      <c r="Q779" s="76"/>
      <c r="R779" s="76"/>
      <c r="S779" s="76"/>
      <c r="T779" s="76"/>
      <c r="U779" s="268">
        <f>U$862</f>
        <v>7.0000000000000007E-2</v>
      </c>
      <c r="V779" s="268">
        <f t="shared" si="176"/>
        <v>7.0000000000000007E-2</v>
      </c>
      <c r="W779" s="268">
        <f t="shared" si="176"/>
        <v>7.0000000000000007E-2</v>
      </c>
      <c r="X779" s="268">
        <f t="shared" si="176"/>
        <v>7.0000000000000007E-2</v>
      </c>
      <c r="Y779" s="268">
        <f t="shared" si="176"/>
        <v>7.0000000000000007E-2</v>
      </c>
      <c r="Z779" s="268">
        <f t="shared" si="176"/>
        <v>7.0000000000000007E-2</v>
      </c>
      <c r="AA779" s="268">
        <f t="shared" si="176"/>
        <v>7.0000000000000007E-2</v>
      </c>
      <c r="AB779" s="268">
        <f t="shared" si="176"/>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71"/>
        <v>3</v>
      </c>
      <c r="D780" s="73"/>
      <c r="E780" s="70"/>
      <c r="F780" s="70" t="s">
        <v>1479</v>
      </c>
      <c r="G780" s="73"/>
      <c r="H780" s="76" t="s">
        <v>1480</v>
      </c>
      <c r="I780" s="96" t="s">
        <v>720</v>
      </c>
      <c r="J780" s="96" t="s">
        <v>1175</v>
      </c>
      <c r="K780" s="76"/>
      <c r="L780" s="76"/>
      <c r="M780" s="76"/>
      <c r="N780" s="76"/>
      <c r="O780" s="76"/>
      <c r="P780" s="76"/>
      <c r="Q780" s="76"/>
      <c r="R780" s="76"/>
      <c r="S780" s="76"/>
      <c r="T780" s="76"/>
      <c r="U780" s="268">
        <f>U$864</f>
        <v>0</v>
      </c>
      <c r="V780" s="268">
        <f t="shared" ref="V780:AB780" si="177">V$864</f>
        <v>0</v>
      </c>
      <c r="W780" s="268">
        <f t="shared" si="177"/>
        <v>0</v>
      </c>
      <c r="X780" s="268">
        <f t="shared" si="177"/>
        <v>0</v>
      </c>
      <c r="Y780" s="268">
        <f t="shared" si="177"/>
        <v>0</v>
      </c>
      <c r="Z780" s="268">
        <f t="shared" si="177"/>
        <v>0</v>
      </c>
      <c r="AA780" s="268">
        <f t="shared" si="177"/>
        <v>0</v>
      </c>
      <c r="AB780" s="268">
        <f t="shared" si="177"/>
        <v>0</v>
      </c>
      <c r="AC780" s="76"/>
      <c r="AD780" s="76" t="s">
        <v>1402</v>
      </c>
      <c r="AE780" s="76"/>
      <c r="AF780" s="268">
        <f>AF$864</f>
        <v>1</v>
      </c>
      <c r="AG780" s="268">
        <f>AG$864</f>
        <v>1</v>
      </c>
      <c r="AH780" s="73"/>
      <c r="AI780" s="57"/>
      <c r="AJ780" s="45"/>
      <c r="AK780" s="45"/>
      <c r="AL780" s="45"/>
    </row>
    <row r="781" spans="1:38" outlineLevel="2" x14ac:dyDescent="0.35">
      <c r="A781" s="45"/>
      <c r="B781" s="54"/>
      <c r="C781" s="47">
        <f t="shared" si="171"/>
        <v>3</v>
      </c>
      <c r="D781" s="73"/>
      <c r="E781" s="70"/>
      <c r="F781" s="70" t="s">
        <v>1481</v>
      </c>
      <c r="G781" s="73"/>
      <c r="H781" s="76" t="s">
        <v>1482</v>
      </c>
      <c r="I781" s="96" t="s">
        <v>720</v>
      </c>
      <c r="J781" s="96" t="s">
        <v>1175</v>
      </c>
      <c r="K781" s="76"/>
      <c r="L781" s="76"/>
      <c r="M781" s="76"/>
      <c r="N781" s="76"/>
      <c r="O781" s="76"/>
      <c r="P781" s="76"/>
      <c r="Q781" s="76"/>
      <c r="R781" s="76"/>
      <c r="S781" s="76"/>
      <c r="T781" s="76"/>
      <c r="U781" s="268">
        <f>U$865</f>
        <v>-0.95650000000000002</v>
      </c>
      <c r="V781" s="268">
        <f t="shared" ref="V781:AB781" si="178">V$865</f>
        <v>-0.95650000000000002</v>
      </c>
      <c r="W781" s="268">
        <f t="shared" si="178"/>
        <v>-0.95650000000000002</v>
      </c>
      <c r="X781" s="268">
        <f t="shared" si="178"/>
        <v>-0.95650000000000002</v>
      </c>
      <c r="Y781" s="268">
        <f t="shared" si="178"/>
        <v>-1.0820000000000001</v>
      </c>
      <c r="Z781" s="268">
        <f t="shared" si="178"/>
        <v>-1.0820000000000001</v>
      </c>
      <c r="AA781" s="268">
        <f t="shared" si="178"/>
        <v>-1.0820000000000001</v>
      </c>
      <c r="AB781" s="268">
        <f t="shared" si="178"/>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71"/>
        <v>3</v>
      </c>
      <c r="D782" s="73"/>
      <c r="E782" s="70"/>
      <c r="F782" s="70" t="s">
        <v>1483</v>
      </c>
      <c r="G782" s="73"/>
      <c r="H782" s="76" t="s">
        <v>1484</v>
      </c>
      <c r="I782" s="96" t="s">
        <v>720</v>
      </c>
      <c r="J782" s="96" t="s">
        <v>1175</v>
      </c>
      <c r="K782" s="76"/>
      <c r="L782" s="76"/>
      <c r="M782" s="76"/>
      <c r="N782" s="76"/>
      <c r="O782" s="76"/>
      <c r="P782" s="76"/>
      <c r="Q782" s="76"/>
      <c r="R782" s="76"/>
      <c r="S782" s="76"/>
      <c r="T782" s="76"/>
      <c r="U782" s="268">
        <f>U$866</f>
        <v>-1.7614000000000001</v>
      </c>
      <c r="V782" s="268">
        <f t="shared" ref="V782:AB782" si="179">V$866</f>
        <v>-1.7614000000000001</v>
      </c>
      <c r="W782" s="268">
        <f t="shared" si="179"/>
        <v>-1.7614000000000001</v>
      </c>
      <c r="X782" s="268">
        <f t="shared" si="179"/>
        <v>-1.7614000000000001</v>
      </c>
      <c r="Y782" s="268">
        <f t="shared" si="179"/>
        <v>-2.0059999999999998</v>
      </c>
      <c r="Z782" s="268">
        <f t="shared" si="179"/>
        <v>-2.0059999999999998</v>
      </c>
      <c r="AA782" s="268">
        <f t="shared" si="179"/>
        <v>-2.0059999999999998</v>
      </c>
      <c r="AB782" s="268">
        <f t="shared" si="179"/>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71"/>
        <v>3</v>
      </c>
      <c r="D783" s="73"/>
      <c r="E783" s="70"/>
      <c r="F783" s="70" t="s">
        <v>1485</v>
      </c>
      <c r="G783" s="73"/>
      <c r="H783" s="76" t="s">
        <v>1486</v>
      </c>
      <c r="I783" s="96" t="s">
        <v>720</v>
      </c>
      <c r="J783" s="96" t="s">
        <v>1175</v>
      </c>
      <c r="K783" s="76"/>
      <c r="L783" s="76"/>
      <c r="M783" s="76"/>
      <c r="N783" s="76"/>
      <c r="O783" s="76"/>
      <c r="P783" s="76"/>
      <c r="Q783" s="76"/>
      <c r="R783" s="76"/>
      <c r="S783" s="76"/>
      <c r="T783" s="76"/>
      <c r="U783" s="268">
        <f>U$865</f>
        <v>-0.95650000000000002</v>
      </c>
      <c r="V783" s="268">
        <f t="shared" ref="V783:AB783" si="180">V$865</f>
        <v>-0.95650000000000002</v>
      </c>
      <c r="W783" s="268">
        <f t="shared" si="180"/>
        <v>-0.95650000000000002</v>
      </c>
      <c r="X783" s="268">
        <f t="shared" si="180"/>
        <v>-0.95650000000000002</v>
      </c>
      <c r="Y783" s="268">
        <f t="shared" si="180"/>
        <v>-1.0820000000000001</v>
      </c>
      <c r="Z783" s="268">
        <f t="shared" si="180"/>
        <v>-1.0820000000000001</v>
      </c>
      <c r="AA783" s="268">
        <f t="shared" si="180"/>
        <v>-1.0820000000000001</v>
      </c>
      <c r="AB783" s="268">
        <f t="shared" si="180"/>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71"/>
        <v>3</v>
      </c>
      <c r="D784" s="73"/>
      <c r="E784" s="70"/>
      <c r="F784" s="70" t="s">
        <v>1487</v>
      </c>
      <c r="G784" s="73"/>
      <c r="H784" s="76" t="s">
        <v>1488</v>
      </c>
      <c r="I784" s="96" t="s">
        <v>720</v>
      </c>
      <c r="J784" s="96" t="s">
        <v>1175</v>
      </c>
      <c r="K784" s="76"/>
      <c r="L784" s="76"/>
      <c r="M784" s="76"/>
      <c r="N784" s="76"/>
      <c r="O784" s="76"/>
      <c r="P784" s="76"/>
      <c r="Q784" s="76"/>
      <c r="R784" s="76"/>
      <c r="S784" s="76"/>
      <c r="T784" s="76"/>
      <c r="U784" s="268">
        <f>U$866</f>
        <v>-1.7614000000000001</v>
      </c>
      <c r="V784" s="268">
        <f t="shared" ref="V784:AB785" si="181">V$866</f>
        <v>-1.7614000000000001</v>
      </c>
      <c r="W784" s="268">
        <f t="shared" si="181"/>
        <v>-1.7614000000000001</v>
      </c>
      <c r="X784" s="268">
        <f t="shared" si="181"/>
        <v>-1.7614000000000001</v>
      </c>
      <c r="Y784" s="268">
        <f t="shared" si="181"/>
        <v>-2.0059999999999998</v>
      </c>
      <c r="Z784" s="268">
        <f t="shared" si="181"/>
        <v>-2.0059999999999998</v>
      </c>
      <c r="AA784" s="268">
        <f t="shared" si="181"/>
        <v>-2.0059999999999998</v>
      </c>
      <c r="AB784" s="268">
        <f t="shared" si="181"/>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71"/>
        <v>3</v>
      </c>
      <c r="D785" s="73"/>
      <c r="E785" s="70"/>
      <c r="F785" s="70" t="s">
        <v>1489</v>
      </c>
      <c r="G785" s="73"/>
      <c r="H785" s="76" t="s">
        <v>1490</v>
      </c>
      <c r="I785" s="96" t="s">
        <v>720</v>
      </c>
      <c r="J785" s="96" t="s">
        <v>1175</v>
      </c>
      <c r="K785" s="76"/>
      <c r="L785" s="76"/>
      <c r="M785" s="76"/>
      <c r="N785" s="76"/>
      <c r="O785" s="76"/>
      <c r="P785" s="76"/>
      <c r="Q785" s="76"/>
      <c r="R785" s="76"/>
      <c r="S785" s="76"/>
      <c r="T785" s="76"/>
      <c r="U785" s="268">
        <f>U$866</f>
        <v>-1.7614000000000001</v>
      </c>
      <c r="V785" s="268">
        <f t="shared" si="181"/>
        <v>-1.7614000000000001</v>
      </c>
      <c r="W785" s="268">
        <f t="shared" si="181"/>
        <v>-1.7614000000000001</v>
      </c>
      <c r="X785" s="268">
        <f t="shared" si="181"/>
        <v>-1.7614000000000001</v>
      </c>
      <c r="Y785" s="268">
        <f t="shared" si="181"/>
        <v>-2.0059999999999998</v>
      </c>
      <c r="Z785" s="268">
        <f t="shared" si="181"/>
        <v>-2.0059999999999998</v>
      </c>
      <c r="AA785" s="268">
        <f t="shared" si="181"/>
        <v>-2.0059999999999998</v>
      </c>
      <c r="AB785" s="268">
        <f t="shared" si="181"/>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71"/>
        <v>3</v>
      </c>
      <c r="D786" s="73"/>
      <c r="E786" s="70"/>
      <c r="F786" s="70" t="s">
        <v>1491</v>
      </c>
      <c r="G786" s="73"/>
      <c r="H786" s="76" t="s">
        <v>1492</v>
      </c>
      <c r="I786" s="96" t="s">
        <v>720</v>
      </c>
      <c r="J786" s="96" t="s">
        <v>1175</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1313</v>
      </c>
      <c r="AE786" s="76"/>
      <c r="AF786" s="97">
        <v>1</v>
      </c>
      <c r="AG786" s="97">
        <v>1</v>
      </c>
      <c r="AH786" s="73"/>
      <c r="AI786" s="57"/>
      <c r="AJ786" s="45"/>
      <c r="AK786" s="45"/>
      <c r="AL786" s="45"/>
    </row>
    <row r="787" spans="1:38" outlineLevel="2" x14ac:dyDescent="0.35">
      <c r="A787" s="45"/>
      <c r="B787" s="54"/>
      <c r="C787" s="47">
        <f t="shared" si="171"/>
        <v>3</v>
      </c>
      <c r="D787" s="73"/>
      <c r="E787" s="70"/>
      <c r="F787" s="70" t="s">
        <v>1493</v>
      </c>
      <c r="G787" s="73"/>
      <c r="H787" s="76" t="s">
        <v>1494</v>
      </c>
      <c r="I787" s="96" t="s">
        <v>720</v>
      </c>
      <c r="J787" s="96" t="s">
        <v>1175</v>
      </c>
      <c r="K787" s="76"/>
      <c r="L787" s="76"/>
      <c r="M787" s="76"/>
      <c r="N787" s="76"/>
      <c r="O787" s="76"/>
      <c r="P787" s="76"/>
      <c r="Q787" s="76"/>
      <c r="R787" s="76"/>
      <c r="S787" s="76"/>
      <c r="T787" s="76"/>
      <c r="U787" s="346">
        <v>-4.9400000000000004</v>
      </c>
      <c r="V787" s="348">
        <f t="shared" ref="V787:AB788" si="182">U787</f>
        <v>-4.9400000000000004</v>
      </c>
      <c r="W787" s="348">
        <f t="shared" si="182"/>
        <v>-4.9400000000000004</v>
      </c>
      <c r="X787" s="348">
        <f>Y787</f>
        <v>-6.68</v>
      </c>
      <c r="Y787" s="97">
        <v>-6.68</v>
      </c>
      <c r="Z787" s="262">
        <f t="shared" si="182"/>
        <v>-6.68</v>
      </c>
      <c r="AA787" s="262">
        <f t="shared" si="182"/>
        <v>-6.68</v>
      </c>
      <c r="AB787" s="262">
        <f t="shared" si="182"/>
        <v>-6.68</v>
      </c>
      <c r="AC787" s="76"/>
      <c r="AD787" s="97" t="s">
        <v>2333</v>
      </c>
      <c r="AE787" s="76"/>
      <c r="AF787" s="97">
        <v>1</v>
      </c>
      <c r="AG787" s="97">
        <v>1</v>
      </c>
      <c r="AH787" s="73"/>
      <c r="AI787" s="57"/>
      <c r="AJ787" s="45"/>
      <c r="AK787" s="45"/>
      <c r="AL787" s="45"/>
    </row>
    <row r="788" spans="1:38" outlineLevel="2" x14ac:dyDescent="0.35">
      <c r="A788" s="45"/>
      <c r="B788" s="54"/>
      <c r="C788" s="47">
        <f t="shared" si="171"/>
        <v>3</v>
      </c>
      <c r="D788" s="73"/>
      <c r="E788" s="70"/>
      <c r="F788" s="70" t="s">
        <v>1495</v>
      </c>
      <c r="G788" s="73"/>
      <c r="H788" s="76" t="s">
        <v>1496</v>
      </c>
      <c r="I788" s="96" t="s">
        <v>720</v>
      </c>
      <c r="J788" s="96" t="s">
        <v>1175</v>
      </c>
      <c r="K788" s="76"/>
      <c r="L788" s="76"/>
      <c r="M788" s="76"/>
      <c r="N788" s="76"/>
      <c r="O788" s="76"/>
      <c r="P788" s="76"/>
      <c r="Q788" s="76"/>
      <c r="R788" s="76"/>
      <c r="S788" s="76"/>
      <c r="T788" s="76"/>
      <c r="U788" s="349">
        <f>U787*1.38</f>
        <v>-6.8171999999999997</v>
      </c>
      <c r="V788" s="348">
        <f t="shared" si="182"/>
        <v>-6.8171999999999997</v>
      </c>
      <c r="W788" s="348">
        <f t="shared" si="182"/>
        <v>-6.8171999999999997</v>
      </c>
      <c r="X788" s="348">
        <f t="shared" ref="X788:X791" si="183">Y788</f>
        <v>-9.2200000000000006</v>
      </c>
      <c r="Y788" s="97">
        <v>-9.2200000000000006</v>
      </c>
      <c r="Z788" s="262">
        <f t="shared" si="182"/>
        <v>-9.2200000000000006</v>
      </c>
      <c r="AA788" s="262">
        <f t="shared" si="182"/>
        <v>-9.2200000000000006</v>
      </c>
      <c r="AB788" s="262">
        <f t="shared" si="182"/>
        <v>-9.2200000000000006</v>
      </c>
      <c r="AC788" s="76"/>
      <c r="AD788" s="97" t="s">
        <v>2334</v>
      </c>
      <c r="AE788" s="76"/>
      <c r="AF788" s="97">
        <v>1</v>
      </c>
      <c r="AG788" s="97">
        <v>1</v>
      </c>
      <c r="AH788" s="73"/>
      <c r="AI788" s="57"/>
      <c r="AJ788" s="45"/>
      <c r="AK788" s="45"/>
      <c r="AL788" s="45"/>
    </row>
    <row r="789" spans="1:38" outlineLevel="2" x14ac:dyDescent="0.35">
      <c r="A789" s="45"/>
      <c r="B789" s="54"/>
      <c r="C789" s="47">
        <f t="shared" si="171"/>
        <v>3</v>
      </c>
      <c r="D789" s="73"/>
      <c r="E789" s="70"/>
      <c r="F789" s="70" t="s">
        <v>1498</v>
      </c>
      <c r="G789" s="73"/>
      <c r="H789" s="76" t="s">
        <v>1499</v>
      </c>
      <c r="I789" s="96" t="s">
        <v>720</v>
      </c>
      <c r="J789" s="96" t="s">
        <v>1175</v>
      </c>
      <c r="K789" s="76"/>
      <c r="L789" s="76"/>
      <c r="M789" s="76"/>
      <c r="N789" s="76"/>
      <c r="O789" s="76"/>
      <c r="P789" s="76"/>
      <c r="Q789" s="76"/>
      <c r="R789" s="76"/>
      <c r="S789" s="76"/>
      <c r="T789" s="76"/>
      <c r="U789" s="346">
        <v>-1.85</v>
      </c>
      <c r="V789" s="348">
        <f t="shared" ref="V789:AB789" si="184">U789</f>
        <v>-1.85</v>
      </c>
      <c r="W789" s="348">
        <f t="shared" si="184"/>
        <v>-1.85</v>
      </c>
      <c r="X789" s="348">
        <f t="shared" si="183"/>
        <v>-3.36</v>
      </c>
      <c r="Y789" s="97">
        <v>-3.36</v>
      </c>
      <c r="Z789" s="262">
        <f t="shared" si="184"/>
        <v>-3.36</v>
      </c>
      <c r="AA789" s="262">
        <f t="shared" si="184"/>
        <v>-3.36</v>
      </c>
      <c r="AB789" s="262">
        <f t="shared" si="184"/>
        <v>-3.36</v>
      </c>
      <c r="AC789" s="76"/>
      <c r="AD789" s="97" t="s">
        <v>2335</v>
      </c>
      <c r="AE789" s="76"/>
      <c r="AF789" s="97">
        <v>1</v>
      </c>
      <c r="AG789" s="97">
        <v>1</v>
      </c>
      <c r="AH789" s="73"/>
      <c r="AI789" s="57"/>
      <c r="AJ789" s="45"/>
      <c r="AK789" s="45"/>
      <c r="AL789" s="45"/>
    </row>
    <row r="790" spans="1:38" outlineLevel="2" x14ac:dyDescent="0.35">
      <c r="A790" s="45">
        <v>4</v>
      </c>
      <c r="B790" s="54"/>
      <c r="C790" s="47">
        <f t="shared" si="171"/>
        <v>3</v>
      </c>
      <c r="D790" s="73"/>
      <c r="E790" s="70"/>
      <c r="F790" s="70" t="s">
        <v>1500</v>
      </c>
      <c r="G790" s="73"/>
      <c r="H790" s="76" t="s">
        <v>1501</v>
      </c>
      <c r="I790" s="96" t="s">
        <v>720</v>
      </c>
      <c r="J790" s="96" t="s">
        <v>1175</v>
      </c>
      <c r="K790" s="76"/>
      <c r="L790" s="76"/>
      <c r="M790" s="76"/>
      <c r="N790" s="76"/>
      <c r="O790" s="76"/>
      <c r="P790" s="76"/>
      <c r="Q790" s="76"/>
      <c r="R790" s="76"/>
      <c r="S790" s="76"/>
      <c r="T790" s="76"/>
      <c r="U790" s="349">
        <f>U788*0.904</f>
        <v>-6.1627488000000001</v>
      </c>
      <c r="V790" s="348">
        <f t="shared" ref="V790:V791" si="185">U790</f>
        <v>-6.1627488000000001</v>
      </c>
      <c r="W790" s="348">
        <f t="shared" ref="W790:W791" si="186">V790</f>
        <v>-6.1627488000000001</v>
      </c>
      <c r="X790" s="348">
        <f t="shared" si="183"/>
        <v>-8.33</v>
      </c>
      <c r="Y790" s="97">
        <v>-8.33</v>
      </c>
      <c r="Z790" s="262">
        <f t="shared" ref="Z790:Z791" si="187">Y790</f>
        <v>-8.33</v>
      </c>
      <c r="AA790" s="262">
        <f t="shared" ref="AA790:AA791" si="188">Z790</f>
        <v>-8.33</v>
      </c>
      <c r="AB790" s="262">
        <f t="shared" ref="AB790:AB791" si="189">AA790</f>
        <v>-8.33</v>
      </c>
      <c r="AC790" s="76"/>
      <c r="AD790" s="97"/>
      <c r="AE790" s="76"/>
      <c r="AF790" s="97">
        <v>1</v>
      </c>
      <c r="AG790" s="97">
        <v>1</v>
      </c>
      <c r="AH790" s="73"/>
      <c r="AI790" s="57"/>
      <c r="AJ790" s="45"/>
      <c r="AK790" s="45"/>
      <c r="AL790" s="45"/>
    </row>
    <row r="791" spans="1:38" outlineLevel="2" x14ac:dyDescent="0.35">
      <c r="A791" s="45">
        <f>A790</f>
        <v>4</v>
      </c>
      <c r="B791" s="54"/>
      <c r="C791" s="47">
        <f t="shared" si="171"/>
        <v>3</v>
      </c>
      <c r="D791" s="73"/>
      <c r="E791" s="70"/>
      <c r="F791" s="70" t="s">
        <v>1502</v>
      </c>
      <c r="G791" s="73"/>
      <c r="H791" s="76" t="s">
        <v>1503</v>
      </c>
      <c r="I791" s="96" t="s">
        <v>720</v>
      </c>
      <c r="J791" s="96" t="s">
        <v>1175</v>
      </c>
      <c r="K791" s="76"/>
      <c r="L791" s="76"/>
      <c r="M791" s="76"/>
      <c r="N791" s="76"/>
      <c r="O791" s="76"/>
      <c r="P791" s="76"/>
      <c r="Q791" s="76"/>
      <c r="R791" s="76"/>
      <c r="S791" s="76"/>
      <c r="T791" s="76"/>
      <c r="U791" s="349">
        <f>U788*0.555</f>
        <v>-3.7835460000000003</v>
      </c>
      <c r="V791" s="348">
        <f t="shared" si="185"/>
        <v>-3.7835460000000003</v>
      </c>
      <c r="W791" s="348">
        <f t="shared" si="186"/>
        <v>-3.7835460000000003</v>
      </c>
      <c r="X791" s="348">
        <f t="shared" si="183"/>
        <v>-5.1100000000000003</v>
      </c>
      <c r="Y791" s="97">
        <v>-5.1100000000000003</v>
      </c>
      <c r="Z791" s="262">
        <f t="shared" si="187"/>
        <v>-5.1100000000000003</v>
      </c>
      <c r="AA791" s="262">
        <f t="shared" si="188"/>
        <v>-5.1100000000000003</v>
      </c>
      <c r="AB791" s="262">
        <f t="shared" si="189"/>
        <v>-5.1100000000000003</v>
      </c>
      <c r="AC791" s="76"/>
      <c r="AD791" s="97"/>
      <c r="AE791" s="76"/>
      <c r="AF791" s="97">
        <v>1</v>
      </c>
      <c r="AG791" s="97">
        <v>1</v>
      </c>
      <c r="AH791" s="73"/>
      <c r="AI791" s="57"/>
      <c r="AJ791" s="45"/>
      <c r="AK791" s="45"/>
      <c r="AL791" s="45"/>
    </row>
    <row r="792" spans="1:38" outlineLevel="2" x14ac:dyDescent="0.35">
      <c r="A792" s="45"/>
      <c r="B792" s="54"/>
      <c r="C792" s="47">
        <f t="shared" si="171"/>
        <v>3</v>
      </c>
      <c r="D792" s="73"/>
      <c r="E792" s="70"/>
      <c r="F792" s="70" t="s">
        <v>1504</v>
      </c>
      <c r="G792" s="73"/>
      <c r="H792" s="76" t="s">
        <v>1505</v>
      </c>
      <c r="I792" s="96" t="s">
        <v>720</v>
      </c>
      <c r="J792" s="96" t="s">
        <v>1175</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1320</v>
      </c>
      <c r="AE792" s="76"/>
      <c r="AF792" s="97">
        <v>1</v>
      </c>
      <c r="AG792" s="97">
        <v>1</v>
      </c>
      <c r="AH792" s="73"/>
      <c r="AI792" s="57"/>
      <c r="AJ792" s="45"/>
      <c r="AK792" s="45"/>
      <c r="AL792" s="45"/>
    </row>
    <row r="793" spans="1:38" outlineLevel="2" x14ac:dyDescent="0.35">
      <c r="A793" s="45"/>
      <c r="B793" s="54"/>
      <c r="C793" s="47">
        <f t="shared" si="171"/>
        <v>3</v>
      </c>
      <c r="D793" s="73"/>
      <c r="E793" s="70"/>
      <c r="F793" s="70" t="s">
        <v>1506</v>
      </c>
      <c r="G793" s="73"/>
      <c r="H793" s="76" t="s">
        <v>1507</v>
      </c>
      <c r="I793" s="96" t="s">
        <v>720</v>
      </c>
      <c r="J793" s="96" t="s">
        <v>1175</v>
      </c>
      <c r="K793" s="76"/>
      <c r="L793" s="76"/>
      <c r="M793" s="76"/>
      <c r="N793" s="76"/>
      <c r="O793" s="76"/>
      <c r="P793" s="76"/>
      <c r="Q793" s="76"/>
      <c r="R793" s="76"/>
      <c r="S793" s="76"/>
      <c r="T793" s="76"/>
      <c r="U793" s="97">
        <f>-52.3/1000</f>
        <v>-5.2299999999999999E-2</v>
      </c>
      <c r="V793" s="262">
        <f t="shared" ref="V793:AB793" si="190">U793</f>
        <v>-5.2299999999999999E-2</v>
      </c>
      <c r="W793" s="262">
        <f t="shared" si="190"/>
        <v>-5.2299999999999999E-2</v>
      </c>
      <c r="X793" s="262">
        <f t="shared" si="190"/>
        <v>-5.2299999999999999E-2</v>
      </c>
      <c r="Y793" s="262">
        <f t="shared" si="190"/>
        <v>-5.2299999999999999E-2</v>
      </c>
      <c r="Z793" s="262">
        <f t="shared" si="190"/>
        <v>-5.2299999999999999E-2</v>
      </c>
      <c r="AA793" s="262">
        <f t="shared" si="190"/>
        <v>-5.2299999999999999E-2</v>
      </c>
      <c r="AB793" s="262">
        <f t="shared" si="190"/>
        <v>-5.2299999999999999E-2</v>
      </c>
      <c r="AC793" s="76"/>
      <c r="AD793" s="97"/>
      <c r="AE793" s="76"/>
      <c r="AF793" s="97">
        <v>1</v>
      </c>
      <c r="AG793" s="97">
        <v>1</v>
      </c>
      <c r="AH793" s="73"/>
      <c r="AI793" s="57"/>
      <c r="AJ793" s="45"/>
      <c r="AK793" s="45"/>
      <c r="AL793" s="45"/>
    </row>
    <row r="794" spans="1:38" outlineLevel="2" x14ac:dyDescent="0.35">
      <c r="A794" s="45"/>
      <c r="B794" s="54"/>
      <c r="C794" s="47">
        <f t="shared" si="171"/>
        <v>3</v>
      </c>
      <c r="D794" s="73"/>
      <c r="E794" s="70"/>
      <c r="F794" s="70" t="s">
        <v>1508</v>
      </c>
      <c r="G794" s="73"/>
      <c r="H794" s="76" t="s">
        <v>1509</v>
      </c>
      <c r="I794" s="96" t="s">
        <v>720</v>
      </c>
      <c r="J794" s="96" t="s">
        <v>1175</v>
      </c>
      <c r="K794" s="76"/>
      <c r="L794" s="76"/>
      <c r="M794" s="76"/>
      <c r="N794" s="76"/>
      <c r="O794" s="76"/>
      <c r="P794" s="76"/>
      <c r="Q794" s="76"/>
      <c r="R794" s="76"/>
      <c r="S794" s="76"/>
      <c r="T794" s="76"/>
      <c r="U794" s="268">
        <f t="shared" ref="U794:AB794" si="191">U793</f>
        <v>-5.2299999999999999E-2</v>
      </c>
      <c r="V794" s="268">
        <f t="shared" si="191"/>
        <v>-5.2299999999999999E-2</v>
      </c>
      <c r="W794" s="268">
        <f t="shared" si="191"/>
        <v>-5.2299999999999999E-2</v>
      </c>
      <c r="X794" s="268">
        <f t="shared" si="191"/>
        <v>-5.2299999999999999E-2</v>
      </c>
      <c r="Y794" s="268">
        <f t="shared" si="191"/>
        <v>-5.2299999999999999E-2</v>
      </c>
      <c r="Z794" s="268">
        <f t="shared" si="191"/>
        <v>-5.2299999999999999E-2</v>
      </c>
      <c r="AA794" s="268">
        <f t="shared" si="191"/>
        <v>-5.2299999999999999E-2</v>
      </c>
      <c r="AB794" s="268">
        <f t="shared" si="191"/>
        <v>-5.2299999999999999E-2</v>
      </c>
      <c r="AC794" s="76"/>
      <c r="AD794" s="97" t="s">
        <v>1497</v>
      </c>
      <c r="AE794" s="76"/>
      <c r="AF794" s="97">
        <v>1</v>
      </c>
      <c r="AG794" s="97">
        <v>1</v>
      </c>
      <c r="AH794" s="73"/>
      <c r="AI794" s="57"/>
      <c r="AJ794" s="45"/>
      <c r="AK794" s="45"/>
      <c r="AL794" s="45"/>
    </row>
    <row r="795" spans="1:38" outlineLevel="2" x14ac:dyDescent="0.35">
      <c r="A795" s="45"/>
      <c r="B795" s="54"/>
      <c r="C795" s="47">
        <f t="shared" si="171"/>
        <v>3</v>
      </c>
      <c r="D795" s="73"/>
      <c r="E795" s="70"/>
      <c r="F795" s="70" t="s">
        <v>1510</v>
      </c>
      <c r="G795" s="73"/>
      <c r="H795" s="76" t="s">
        <v>1511</v>
      </c>
      <c r="I795" s="96" t="s">
        <v>720</v>
      </c>
      <c r="J795" s="96" t="s">
        <v>1175</v>
      </c>
      <c r="K795" s="76"/>
      <c r="L795" s="76"/>
      <c r="M795" s="76"/>
      <c r="N795" s="76"/>
      <c r="O795" s="76"/>
      <c r="P795" s="76"/>
      <c r="Q795" s="76"/>
      <c r="R795" s="76"/>
      <c r="S795" s="76"/>
      <c r="T795" s="76"/>
      <c r="U795" s="97">
        <f>-10.7/1000</f>
        <v>-1.0699999999999999E-2</v>
      </c>
      <c r="V795" s="262">
        <f t="shared" ref="V795:AB795" si="192">U795</f>
        <v>-1.0699999999999999E-2</v>
      </c>
      <c r="W795" s="262">
        <f t="shared" si="192"/>
        <v>-1.0699999999999999E-2</v>
      </c>
      <c r="X795" s="262">
        <f t="shared" si="192"/>
        <v>-1.0699999999999999E-2</v>
      </c>
      <c r="Y795" s="262">
        <f t="shared" si="192"/>
        <v>-1.0699999999999999E-2</v>
      </c>
      <c r="Z795" s="262">
        <f t="shared" si="192"/>
        <v>-1.0699999999999999E-2</v>
      </c>
      <c r="AA795" s="262">
        <f t="shared" si="192"/>
        <v>-1.0699999999999999E-2</v>
      </c>
      <c r="AB795" s="262">
        <f t="shared" si="192"/>
        <v>-1.0699999999999999E-2</v>
      </c>
      <c r="AC795" s="76"/>
      <c r="AD795" s="97"/>
      <c r="AE795" s="76"/>
      <c r="AF795" s="97">
        <v>1</v>
      </c>
      <c r="AG795" s="97">
        <v>1</v>
      </c>
      <c r="AH795" s="73"/>
      <c r="AI795" s="57"/>
      <c r="AJ795" s="45"/>
      <c r="AK795" s="45"/>
      <c r="AL795" s="45"/>
    </row>
    <row r="796" spans="1:38" outlineLevel="2" x14ac:dyDescent="0.35">
      <c r="A796" s="45">
        <v>4</v>
      </c>
      <c r="B796" s="54"/>
      <c r="C796" s="47">
        <f t="shared" si="171"/>
        <v>3</v>
      </c>
      <c r="D796" s="73"/>
      <c r="E796" s="70"/>
      <c r="F796" s="70" t="s">
        <v>1512</v>
      </c>
      <c r="G796" s="73"/>
      <c r="H796" s="76" t="s">
        <v>1513</v>
      </c>
      <c r="I796" s="96" t="s">
        <v>720</v>
      </c>
      <c r="J796" s="96" t="s">
        <v>1175</v>
      </c>
      <c r="K796" s="76"/>
      <c r="L796" s="76"/>
      <c r="M796" s="76"/>
      <c r="N796" s="76"/>
      <c r="O796" s="76"/>
      <c r="P796" s="76"/>
      <c r="Q796" s="76"/>
      <c r="R796" s="76"/>
      <c r="S796" s="76"/>
      <c r="T796" s="76"/>
      <c r="U796" s="268">
        <f t="shared" ref="U796:AB797" si="193">U795</f>
        <v>-1.0699999999999999E-2</v>
      </c>
      <c r="V796" s="268">
        <f t="shared" si="193"/>
        <v>-1.0699999999999999E-2</v>
      </c>
      <c r="W796" s="268">
        <f t="shared" si="193"/>
        <v>-1.0699999999999999E-2</v>
      </c>
      <c r="X796" s="268">
        <f t="shared" si="193"/>
        <v>-1.0699999999999999E-2</v>
      </c>
      <c r="Y796" s="268">
        <f t="shared" si="193"/>
        <v>-1.0699999999999999E-2</v>
      </c>
      <c r="Z796" s="268">
        <f t="shared" si="193"/>
        <v>-1.0699999999999999E-2</v>
      </c>
      <c r="AA796" s="268">
        <f t="shared" si="193"/>
        <v>-1.0699999999999999E-2</v>
      </c>
      <c r="AB796" s="268">
        <f t="shared" si="193"/>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71"/>
        <v>3</v>
      </c>
      <c r="D797" s="73"/>
      <c r="E797" s="70"/>
      <c r="F797" s="70" t="s">
        <v>1514</v>
      </c>
      <c r="G797" s="73"/>
      <c r="H797" s="76" t="s">
        <v>1515</v>
      </c>
      <c r="I797" s="96" t="s">
        <v>720</v>
      </c>
      <c r="J797" s="96" t="s">
        <v>1175</v>
      </c>
      <c r="K797" s="76"/>
      <c r="L797" s="76"/>
      <c r="M797" s="76"/>
      <c r="N797" s="76"/>
      <c r="O797" s="76"/>
      <c r="P797" s="76"/>
      <c r="Q797" s="76"/>
      <c r="R797" s="76"/>
      <c r="S797" s="76"/>
      <c r="T797" s="76"/>
      <c r="U797" s="268">
        <f>U796</f>
        <v>-1.0699999999999999E-2</v>
      </c>
      <c r="V797" s="268">
        <f t="shared" si="193"/>
        <v>-1.0699999999999999E-2</v>
      </c>
      <c r="W797" s="268">
        <f t="shared" si="193"/>
        <v>-1.0699999999999999E-2</v>
      </c>
      <c r="X797" s="268">
        <f t="shared" si="193"/>
        <v>-1.0699999999999999E-2</v>
      </c>
      <c r="Y797" s="268">
        <f t="shared" si="193"/>
        <v>-1.0699999999999999E-2</v>
      </c>
      <c r="Z797" s="268">
        <f t="shared" si="193"/>
        <v>-1.0699999999999999E-2</v>
      </c>
      <c r="AA797" s="268">
        <f t="shared" si="193"/>
        <v>-1.0699999999999999E-2</v>
      </c>
      <c r="AB797" s="268">
        <f t="shared" si="193"/>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1516</v>
      </c>
      <c r="G798" s="73"/>
      <c r="H798" s="253" t="s">
        <v>1517</v>
      </c>
      <c r="I798" s="136"/>
      <c r="J798" s="136" t="s">
        <v>1075</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1518</v>
      </c>
      <c r="G799" s="73"/>
      <c r="H799" s="76" t="s">
        <v>1519</v>
      </c>
      <c r="I799" s="96" t="s">
        <v>529</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1520</v>
      </c>
      <c r="G800" s="73"/>
      <c r="H800" s="76" t="s">
        <v>1521</v>
      </c>
      <c r="I800" s="96" t="s">
        <v>529</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1522</v>
      </c>
      <c r="G801" s="73"/>
      <c r="H801" s="76" t="s">
        <v>1523</v>
      </c>
      <c r="I801" s="96" t="s">
        <v>529</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1524</v>
      </c>
      <c r="G802" s="73"/>
      <c r="H802" s="76" t="s">
        <v>1525</v>
      </c>
      <c r="I802" s="96" t="s">
        <v>529</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94">INT($C$29)+2</f>
        <v>3</v>
      </c>
      <c r="D803" s="73"/>
      <c r="E803" s="70" t="s">
        <v>1015</v>
      </c>
      <c r="F803" s="70" t="s">
        <v>1526</v>
      </c>
      <c r="G803" s="73"/>
      <c r="H803" s="76" t="s">
        <v>1527</v>
      </c>
      <c r="I803" s="96" t="s">
        <v>529</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1528</v>
      </c>
      <c r="AE803" s="76"/>
      <c r="AF803" s="76">
        <v>1</v>
      </c>
      <c r="AG803" s="76">
        <v>1</v>
      </c>
      <c r="AH803" s="73"/>
      <c r="AI803" s="57"/>
      <c r="AJ803" s="45"/>
      <c r="AK803" s="45"/>
      <c r="AL803" s="45"/>
    </row>
    <row r="804" spans="1:38" outlineLevel="2" x14ac:dyDescent="0.35">
      <c r="A804" s="45"/>
      <c r="B804" s="54"/>
      <c r="C804" s="47">
        <f t="shared" si="194"/>
        <v>3</v>
      </c>
      <c r="D804" s="73"/>
      <c r="E804" s="70"/>
      <c r="F804" s="70" t="s">
        <v>1529</v>
      </c>
      <c r="G804" s="73"/>
      <c r="H804" s="76" t="s">
        <v>1530</v>
      </c>
      <c r="I804" s="96" t="s">
        <v>529</v>
      </c>
      <c r="J804" s="96"/>
      <c r="K804" s="76"/>
      <c r="L804" s="76"/>
      <c r="M804" s="97">
        <v>0</v>
      </c>
      <c r="N804" s="97">
        <v>0</v>
      </c>
      <c r="O804" s="97">
        <v>0</v>
      </c>
      <c r="P804" s="97">
        <v>0</v>
      </c>
      <c r="Q804" s="76"/>
      <c r="R804" s="76"/>
      <c r="S804" s="97" t="s">
        <v>1531</v>
      </c>
      <c r="T804" s="76"/>
      <c r="U804" s="97">
        <f>0.23/2</f>
        <v>0.115</v>
      </c>
      <c r="V804" s="97">
        <f>0.23/2</f>
        <v>0.115</v>
      </c>
      <c r="W804" s="97">
        <f t="shared" ref="W804" si="195">0.23/2</f>
        <v>0.115</v>
      </c>
      <c r="X804" s="97">
        <f>0.34/2</f>
        <v>0.17</v>
      </c>
      <c r="Y804" s="97">
        <f t="shared" ref="Y804:AC804" si="196">0.34/2</f>
        <v>0.17</v>
      </c>
      <c r="Z804" s="97">
        <f t="shared" si="196"/>
        <v>0.17</v>
      </c>
      <c r="AA804" s="97">
        <f t="shared" si="196"/>
        <v>0.17</v>
      </c>
      <c r="AB804" s="97">
        <f t="shared" si="196"/>
        <v>0.17</v>
      </c>
      <c r="AC804" s="97">
        <f t="shared" si="196"/>
        <v>0.17</v>
      </c>
      <c r="AD804" s="97" t="s">
        <v>2625</v>
      </c>
      <c r="AE804" s="76"/>
      <c r="AF804" s="97">
        <v>1</v>
      </c>
      <c r="AG804" s="97">
        <v>1</v>
      </c>
      <c r="AH804" s="73"/>
      <c r="AI804" s="57"/>
      <c r="AJ804" s="45"/>
      <c r="AK804" s="45"/>
      <c r="AL804" s="45"/>
    </row>
    <row r="805" spans="1:38" outlineLevel="2" x14ac:dyDescent="0.35">
      <c r="A805" s="45"/>
      <c r="B805" s="54"/>
      <c r="C805" s="47">
        <f t="shared" si="194"/>
        <v>3</v>
      </c>
      <c r="D805" s="73"/>
      <c r="E805" s="70"/>
      <c r="F805" s="70" t="s">
        <v>1533</v>
      </c>
      <c r="G805" s="73"/>
      <c r="H805" s="76" t="s">
        <v>1534</v>
      </c>
      <c r="I805" s="96" t="s">
        <v>529</v>
      </c>
      <c r="J805" s="96"/>
      <c r="K805" s="76"/>
      <c r="L805" s="76"/>
      <c r="M805" s="76"/>
      <c r="N805" s="76"/>
      <c r="O805" s="76"/>
      <c r="P805" s="76"/>
      <c r="Q805" s="76"/>
      <c r="R805" s="76"/>
      <c r="S805" s="76"/>
      <c r="T805" s="76"/>
      <c r="U805" s="97">
        <f>0.39/2</f>
        <v>0.19500000000000001</v>
      </c>
      <c r="V805" s="97">
        <f>0.39/2</f>
        <v>0.19500000000000001</v>
      </c>
      <c r="W805" s="97">
        <f t="shared" ref="W805:W806" si="197">0.39/2</f>
        <v>0.19500000000000001</v>
      </c>
      <c r="X805" s="97">
        <f>0.64/2</f>
        <v>0.32</v>
      </c>
      <c r="Y805" s="97">
        <f t="shared" ref="Y805:AC806" si="198">0.64/2</f>
        <v>0.32</v>
      </c>
      <c r="Z805" s="97">
        <f t="shared" si="198"/>
        <v>0.32</v>
      </c>
      <c r="AA805" s="97">
        <f t="shared" si="198"/>
        <v>0.32</v>
      </c>
      <c r="AB805" s="97">
        <f t="shared" si="198"/>
        <v>0.32</v>
      </c>
      <c r="AC805" s="97">
        <f t="shared" si="198"/>
        <v>0.32</v>
      </c>
      <c r="AD805" s="97" t="s">
        <v>1532</v>
      </c>
      <c r="AE805" s="76"/>
      <c r="AF805" s="97">
        <v>1</v>
      </c>
      <c r="AG805" s="97">
        <v>1</v>
      </c>
      <c r="AH805" s="73"/>
      <c r="AI805" s="57"/>
      <c r="AJ805" s="45"/>
      <c r="AK805" s="45"/>
      <c r="AL805" s="45"/>
    </row>
    <row r="806" spans="1:38" outlineLevel="2" x14ac:dyDescent="0.35">
      <c r="A806" s="45"/>
      <c r="B806" s="54"/>
      <c r="C806" s="47">
        <f t="shared" si="194"/>
        <v>3</v>
      </c>
      <c r="D806" s="73"/>
      <c r="E806" s="70"/>
      <c r="F806" s="70" t="s">
        <v>1535</v>
      </c>
      <c r="G806" s="73"/>
      <c r="H806" s="76" t="s">
        <v>1536</v>
      </c>
      <c r="I806" s="96" t="s">
        <v>529</v>
      </c>
      <c r="J806" s="96"/>
      <c r="K806" s="76"/>
      <c r="L806" s="76"/>
      <c r="M806" s="76"/>
      <c r="N806" s="76"/>
      <c r="O806" s="76"/>
      <c r="P806" s="76"/>
      <c r="Q806" s="76"/>
      <c r="R806" s="76"/>
      <c r="S806" s="76"/>
      <c r="T806" s="76"/>
      <c r="U806" s="97">
        <f>0.39/2</f>
        <v>0.19500000000000001</v>
      </c>
      <c r="V806" s="97">
        <f>0.39/2</f>
        <v>0.19500000000000001</v>
      </c>
      <c r="W806" s="97">
        <f t="shared" si="197"/>
        <v>0.19500000000000001</v>
      </c>
      <c r="X806" s="97">
        <f>0.64/2</f>
        <v>0.32</v>
      </c>
      <c r="Y806" s="97">
        <f t="shared" si="198"/>
        <v>0.32</v>
      </c>
      <c r="Z806" s="97">
        <f t="shared" si="198"/>
        <v>0.32</v>
      </c>
      <c r="AA806" s="97">
        <f t="shared" si="198"/>
        <v>0.32</v>
      </c>
      <c r="AB806" s="97">
        <f t="shared" si="198"/>
        <v>0.32</v>
      </c>
      <c r="AC806" s="97">
        <f t="shared" si="198"/>
        <v>0.32</v>
      </c>
      <c r="AD806" s="97" t="s">
        <v>1054</v>
      </c>
      <c r="AE806" s="76"/>
      <c r="AF806" s="97">
        <v>1</v>
      </c>
      <c r="AG806" s="97">
        <v>1</v>
      </c>
      <c r="AH806" s="73"/>
      <c r="AI806" s="57"/>
      <c r="AJ806" s="45"/>
      <c r="AK806" s="45"/>
      <c r="AL806" s="45"/>
    </row>
    <row r="807" spans="1:38" outlineLevel="2" x14ac:dyDescent="0.35">
      <c r="A807" s="45"/>
      <c r="B807" s="54"/>
      <c r="C807" s="47">
        <f t="shared" si="194"/>
        <v>3</v>
      </c>
      <c r="D807" s="73"/>
      <c r="E807" s="70" t="s">
        <v>1537</v>
      </c>
      <c r="F807" s="70" t="s">
        <v>1538</v>
      </c>
      <c r="G807" s="73"/>
      <c r="H807" s="76" t="s">
        <v>1539</v>
      </c>
      <c r="I807" s="96" t="s">
        <v>529</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1528</v>
      </c>
      <c r="AE807" s="76"/>
      <c r="AF807" s="76">
        <v>1</v>
      </c>
      <c r="AG807" s="76">
        <v>1</v>
      </c>
      <c r="AH807" s="73"/>
      <c r="AI807" s="57"/>
      <c r="AJ807" s="45"/>
      <c r="AK807" s="45"/>
      <c r="AL807" s="45"/>
    </row>
    <row r="808" spans="1:38" outlineLevel="2" x14ac:dyDescent="0.35">
      <c r="A808" s="45"/>
      <c r="B808" s="54"/>
      <c r="C808" s="47">
        <f t="shared" si="194"/>
        <v>3</v>
      </c>
      <c r="D808" s="73"/>
      <c r="E808" s="70"/>
      <c r="F808" s="70" t="s">
        <v>1540</v>
      </c>
      <c r="G808" s="73"/>
      <c r="H808" s="76" t="s">
        <v>1541</v>
      </c>
      <c r="I808" s="96" t="s">
        <v>529</v>
      </c>
      <c r="J808" s="96"/>
      <c r="K808" s="76"/>
      <c r="L808" s="76"/>
      <c r="M808" s="97">
        <v>0.5</v>
      </c>
      <c r="N808" s="97">
        <v>0.5</v>
      </c>
      <c r="O808" s="97">
        <v>0.5</v>
      </c>
      <c r="P808" s="97">
        <v>0.5</v>
      </c>
      <c r="Q808" s="76"/>
      <c r="R808" s="76"/>
      <c r="S808" s="97" t="s">
        <v>1542</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1547</v>
      </c>
      <c r="AE808" s="76"/>
      <c r="AF808" s="97">
        <v>1</v>
      </c>
      <c r="AG808" s="97">
        <v>1</v>
      </c>
      <c r="AH808" s="73"/>
      <c r="AI808" s="57"/>
      <c r="AJ808" s="45"/>
      <c r="AK808" s="45"/>
      <c r="AL808" s="45"/>
    </row>
    <row r="809" spans="1:38" outlineLevel="2" x14ac:dyDescent="0.35">
      <c r="A809" s="45"/>
      <c r="B809" s="54"/>
      <c r="C809" s="47">
        <f t="shared" si="194"/>
        <v>3</v>
      </c>
      <c r="D809" s="73"/>
      <c r="E809" s="70"/>
      <c r="F809" s="70" t="s">
        <v>1543</v>
      </c>
      <c r="G809" s="73"/>
      <c r="H809" s="76" t="s">
        <v>1544</v>
      </c>
      <c r="I809" s="96" t="s">
        <v>529</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1547</v>
      </c>
      <c r="AE809" s="76"/>
      <c r="AF809" s="97">
        <v>1</v>
      </c>
      <c r="AG809" s="97">
        <v>1</v>
      </c>
      <c r="AH809" s="73"/>
      <c r="AI809" s="57"/>
      <c r="AJ809" s="45"/>
      <c r="AK809" s="45"/>
      <c r="AL809" s="45"/>
    </row>
    <row r="810" spans="1:38" outlineLevel="2" x14ac:dyDescent="0.35">
      <c r="A810" s="45"/>
      <c r="B810" s="54"/>
      <c r="C810" s="47">
        <f t="shared" si="194"/>
        <v>3</v>
      </c>
      <c r="D810" s="73"/>
      <c r="E810" s="70"/>
      <c r="F810" s="70" t="s">
        <v>1545</v>
      </c>
      <c r="G810" s="73"/>
      <c r="H810" s="76" t="s">
        <v>1546</v>
      </c>
      <c r="I810" s="96" t="s">
        <v>529</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1547</v>
      </c>
      <c r="AE810" s="76"/>
      <c r="AF810" s="97">
        <v>1</v>
      </c>
      <c r="AG810" s="97">
        <v>1</v>
      </c>
      <c r="AH810" s="73"/>
      <c r="AI810" s="57"/>
      <c r="AJ810" s="45"/>
      <c r="AK810" s="45"/>
      <c r="AL810" s="45"/>
    </row>
    <row r="811" spans="1:38" outlineLevel="2" x14ac:dyDescent="0.35">
      <c r="A811" s="45"/>
      <c r="B811" s="54"/>
      <c r="C811" s="47">
        <f t="shared" si="194"/>
        <v>3</v>
      </c>
      <c r="D811" s="73"/>
      <c r="E811" s="70" t="s">
        <v>1548</v>
      </c>
      <c r="F811" s="70" t="s">
        <v>1549</v>
      </c>
      <c r="G811" s="73"/>
      <c r="H811" s="76" t="s">
        <v>1550</v>
      </c>
      <c r="I811" s="96" t="s">
        <v>529</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1528</v>
      </c>
      <c r="AE811" s="76"/>
      <c r="AF811" s="76">
        <v>1</v>
      </c>
      <c r="AG811" s="76">
        <v>1</v>
      </c>
      <c r="AH811" s="73"/>
      <c r="AI811" s="57"/>
      <c r="AJ811" s="45"/>
      <c r="AK811" s="45"/>
      <c r="AL811" s="45"/>
    </row>
    <row r="812" spans="1:38" outlineLevel="2" x14ac:dyDescent="0.35">
      <c r="A812" s="45"/>
      <c r="B812" s="54"/>
      <c r="C812" s="47">
        <f t="shared" si="194"/>
        <v>3</v>
      </c>
      <c r="D812" s="73"/>
      <c r="E812" s="70"/>
      <c r="F812" s="70" t="s">
        <v>1551</v>
      </c>
      <c r="G812" s="73"/>
      <c r="H812" s="76" t="s">
        <v>1541</v>
      </c>
      <c r="I812" s="96" t="s">
        <v>529</v>
      </c>
      <c r="J812" s="96"/>
      <c r="K812" s="76"/>
      <c r="L812" s="76"/>
      <c r="M812" s="97">
        <v>1</v>
      </c>
      <c r="N812" s="97">
        <v>1</v>
      </c>
      <c r="O812" s="97">
        <v>1</v>
      </c>
      <c r="P812" s="97">
        <v>1</v>
      </c>
      <c r="Q812" s="76"/>
      <c r="R812" s="76"/>
      <c r="S812" s="97" t="s">
        <v>1542</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1547</v>
      </c>
      <c r="AE812" s="76"/>
      <c r="AF812" s="97">
        <v>1</v>
      </c>
      <c r="AG812" s="97">
        <v>1</v>
      </c>
      <c r="AH812" s="73"/>
      <c r="AI812" s="57"/>
      <c r="AJ812" s="45"/>
      <c r="AK812" s="45"/>
      <c r="AL812" s="45"/>
    </row>
    <row r="813" spans="1:38" outlineLevel="2" x14ac:dyDescent="0.35">
      <c r="A813" s="45"/>
      <c r="B813" s="54"/>
      <c r="C813" s="47">
        <f t="shared" si="194"/>
        <v>3</v>
      </c>
      <c r="D813" s="73"/>
      <c r="E813" s="70"/>
      <c r="F813" s="70" t="s">
        <v>1552</v>
      </c>
      <c r="G813" s="73"/>
      <c r="H813" s="76" t="s">
        <v>1544</v>
      </c>
      <c r="I813" s="96" t="s">
        <v>529</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1547</v>
      </c>
      <c r="AE813" s="76"/>
      <c r="AF813" s="97">
        <v>1</v>
      </c>
      <c r="AG813" s="97">
        <v>1</v>
      </c>
      <c r="AH813" s="73"/>
      <c r="AI813" s="57"/>
      <c r="AJ813" s="45"/>
      <c r="AK813" s="45"/>
      <c r="AL813" s="45"/>
    </row>
    <row r="814" spans="1:38" outlineLevel="2" x14ac:dyDescent="0.35">
      <c r="A814" s="45"/>
      <c r="B814" s="54"/>
      <c r="C814" s="47">
        <f t="shared" si="194"/>
        <v>3</v>
      </c>
      <c r="D814" s="73"/>
      <c r="E814" s="70"/>
      <c r="F814" s="70" t="s">
        <v>1553</v>
      </c>
      <c r="G814" s="73"/>
      <c r="H814" s="76" t="s">
        <v>1546</v>
      </c>
      <c r="I814" s="96" t="s">
        <v>529</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1547</v>
      </c>
      <c r="AE814" s="76"/>
      <c r="AF814" s="97">
        <v>1</v>
      </c>
      <c r="AG814" s="97">
        <v>1</v>
      </c>
      <c r="AH814" s="73"/>
      <c r="AI814" s="57"/>
      <c r="AJ814" s="45"/>
      <c r="AK814" s="45"/>
      <c r="AL814" s="45"/>
    </row>
    <row r="815" spans="1:38" outlineLevel="2" x14ac:dyDescent="0.35">
      <c r="A815" s="45"/>
      <c r="B815" s="54"/>
      <c r="C815" s="47">
        <f t="shared" si="194"/>
        <v>3</v>
      </c>
      <c r="D815" s="73"/>
      <c r="E815" s="70" t="s">
        <v>1554</v>
      </c>
      <c r="F815" s="70" t="s">
        <v>1555</v>
      </c>
      <c r="G815" s="73"/>
      <c r="H815" s="76" t="s">
        <v>1556</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1557</v>
      </c>
      <c r="AE815" s="76"/>
      <c r="AF815" s="76">
        <v>1</v>
      </c>
      <c r="AG815" s="76">
        <v>1</v>
      </c>
      <c r="AH815" s="73"/>
      <c r="AI815" s="57"/>
      <c r="AJ815" s="45"/>
      <c r="AK815" s="45"/>
      <c r="AL815" s="45"/>
    </row>
    <row r="816" spans="1:38" outlineLevel="2" x14ac:dyDescent="0.35">
      <c r="A816" s="45"/>
      <c r="B816" s="54"/>
      <c r="C816" s="47">
        <f t="shared" si="194"/>
        <v>3</v>
      </c>
      <c r="D816" s="73"/>
      <c r="E816" s="70"/>
      <c r="F816" s="70" t="s">
        <v>1558</v>
      </c>
      <c r="G816" s="73"/>
      <c r="H816" s="76" t="s">
        <v>1559</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1557</v>
      </c>
      <c r="AE816" s="76"/>
      <c r="AF816" s="97">
        <v>1</v>
      </c>
      <c r="AG816" s="97">
        <v>1</v>
      </c>
      <c r="AH816" s="73"/>
      <c r="AI816" s="57"/>
      <c r="AJ816" s="45"/>
      <c r="AK816" s="45"/>
      <c r="AL816" s="45"/>
    </row>
    <row r="817" spans="1:38" outlineLevel="2" x14ac:dyDescent="0.35">
      <c r="A817" s="45"/>
      <c r="B817" s="54"/>
      <c r="C817" s="47">
        <f t="shared" si="194"/>
        <v>3</v>
      </c>
      <c r="D817" s="73"/>
      <c r="E817" s="70"/>
      <c r="F817" s="70" t="s">
        <v>1560</v>
      </c>
      <c r="G817" s="73"/>
      <c r="H817" s="76" t="s">
        <v>1561</v>
      </c>
      <c r="I817" s="96" t="s">
        <v>1562</v>
      </c>
      <c r="J817" s="96"/>
      <c r="K817" s="76"/>
      <c r="L817" s="76"/>
      <c r="M817" s="76"/>
      <c r="N817" s="76"/>
      <c r="O817" s="76"/>
      <c r="P817" s="76"/>
      <c r="Q817" s="76"/>
      <c r="R817" s="76"/>
      <c r="S817" s="76"/>
      <c r="T817" s="76"/>
      <c r="U817" s="97">
        <f>0.2-(0.2944/2)</f>
        <v>5.2800000000000014E-2</v>
      </c>
      <c r="V817" s="97">
        <f t="shared" ref="V817:AB818" si="199">0.2-(0.2944/2)</f>
        <v>5.2800000000000014E-2</v>
      </c>
      <c r="W817" s="97">
        <f t="shared" si="199"/>
        <v>5.2800000000000014E-2</v>
      </c>
      <c r="X817" s="97">
        <f t="shared" si="199"/>
        <v>5.2800000000000014E-2</v>
      </c>
      <c r="Y817" s="97">
        <f t="shared" si="199"/>
        <v>5.2800000000000014E-2</v>
      </c>
      <c r="Z817" s="97">
        <f t="shared" si="199"/>
        <v>5.2800000000000014E-2</v>
      </c>
      <c r="AA817" s="97">
        <f t="shared" si="199"/>
        <v>5.2800000000000014E-2</v>
      </c>
      <c r="AB817" s="97">
        <f t="shared" si="199"/>
        <v>5.2800000000000014E-2</v>
      </c>
      <c r="AC817" s="76"/>
      <c r="AD817" s="97" t="s">
        <v>1563</v>
      </c>
      <c r="AE817" s="76"/>
      <c r="AF817" s="97">
        <v>1</v>
      </c>
      <c r="AG817" s="97">
        <v>1</v>
      </c>
      <c r="AH817" s="73"/>
      <c r="AI817" s="57"/>
      <c r="AJ817" s="45"/>
      <c r="AK817" s="45"/>
      <c r="AL817" s="45"/>
    </row>
    <row r="818" spans="1:38" outlineLevel="2" x14ac:dyDescent="0.35">
      <c r="A818" s="45"/>
      <c r="B818" s="54"/>
      <c r="C818" s="47">
        <f t="shared" si="194"/>
        <v>3</v>
      </c>
      <c r="D818" s="73"/>
      <c r="E818" s="70"/>
      <c r="F818" s="70" t="s">
        <v>1564</v>
      </c>
      <c r="G818" s="73"/>
      <c r="H818" s="76" t="s">
        <v>1565</v>
      </c>
      <c r="I818" s="96" t="s">
        <v>1562</v>
      </c>
      <c r="J818" s="96"/>
      <c r="K818" s="76"/>
      <c r="L818" s="76"/>
      <c r="M818" s="76"/>
      <c r="N818" s="76"/>
      <c r="O818" s="76"/>
      <c r="P818" s="76"/>
      <c r="Q818" s="76"/>
      <c r="R818" s="76"/>
      <c r="S818" s="76"/>
      <c r="T818" s="76"/>
      <c r="U818" s="97">
        <f>0.2-(0.2944/2)</f>
        <v>5.2800000000000014E-2</v>
      </c>
      <c r="V818" s="97">
        <f t="shared" si="199"/>
        <v>5.2800000000000014E-2</v>
      </c>
      <c r="W818" s="97">
        <f t="shared" si="199"/>
        <v>5.2800000000000014E-2</v>
      </c>
      <c r="X818" s="97">
        <f t="shared" si="199"/>
        <v>5.2800000000000014E-2</v>
      </c>
      <c r="Y818" s="97">
        <f t="shared" si="199"/>
        <v>5.2800000000000014E-2</v>
      </c>
      <c r="Z818" s="97">
        <f t="shared" si="199"/>
        <v>5.2800000000000014E-2</v>
      </c>
      <c r="AA818" s="97">
        <f t="shared" si="199"/>
        <v>5.2800000000000014E-2</v>
      </c>
      <c r="AB818" s="97">
        <f t="shared" si="199"/>
        <v>5.2800000000000014E-2</v>
      </c>
      <c r="AC818" s="76"/>
      <c r="AD818" s="97" t="s">
        <v>1566</v>
      </c>
      <c r="AE818" s="76"/>
      <c r="AF818" s="97">
        <v>1</v>
      </c>
      <c r="AG818" s="97">
        <v>1</v>
      </c>
      <c r="AH818" s="73"/>
      <c r="AI818" s="57"/>
      <c r="AJ818" s="45"/>
      <c r="AK818" s="45"/>
      <c r="AL818" s="45"/>
    </row>
    <row r="819" spans="1:38" outlineLevel="2" x14ac:dyDescent="0.35">
      <c r="A819" s="45"/>
      <c r="B819" s="54"/>
      <c r="C819" s="47">
        <f t="shared" si="194"/>
        <v>3</v>
      </c>
      <c r="D819" s="73"/>
      <c r="E819" s="70" t="s">
        <v>1567</v>
      </c>
      <c r="F819" s="70" t="s">
        <v>1568</v>
      </c>
      <c r="G819" s="73"/>
      <c r="H819" s="76" t="s">
        <v>1569</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1557</v>
      </c>
      <c r="AE819" s="76"/>
      <c r="AF819" s="76">
        <v>1</v>
      </c>
      <c r="AG819" s="76">
        <v>1</v>
      </c>
      <c r="AH819" s="73"/>
      <c r="AI819" s="57"/>
      <c r="AJ819" s="45"/>
      <c r="AK819" s="45"/>
      <c r="AL819" s="45"/>
    </row>
    <row r="820" spans="1:38" outlineLevel="2" x14ac:dyDescent="0.35">
      <c r="A820" s="45"/>
      <c r="B820" s="54"/>
      <c r="C820" s="47">
        <f t="shared" si="194"/>
        <v>3</v>
      </c>
      <c r="D820" s="73"/>
      <c r="E820" s="70"/>
      <c r="F820" s="70" t="s">
        <v>1570</v>
      </c>
      <c r="G820" s="73"/>
      <c r="H820" s="76" t="s">
        <v>1559</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1557</v>
      </c>
      <c r="AE820" s="76"/>
      <c r="AF820" s="97">
        <v>1</v>
      </c>
      <c r="AG820" s="97">
        <v>1</v>
      </c>
      <c r="AH820" s="73"/>
      <c r="AI820" s="57"/>
      <c r="AJ820" s="45"/>
      <c r="AK820" s="45"/>
      <c r="AL820" s="45"/>
    </row>
    <row r="821" spans="1:38" outlineLevel="2" x14ac:dyDescent="0.35">
      <c r="A821" s="45"/>
      <c r="B821" s="54"/>
      <c r="C821" s="47">
        <f t="shared" si="194"/>
        <v>3</v>
      </c>
      <c r="D821" s="73"/>
      <c r="E821" s="70"/>
      <c r="F821" s="70" t="s">
        <v>1571</v>
      </c>
      <c r="G821" s="73"/>
      <c r="H821" s="76" t="s">
        <v>1561</v>
      </c>
      <c r="I821" s="96" t="s">
        <v>1562</v>
      </c>
      <c r="J821" s="96"/>
      <c r="K821" s="76"/>
      <c r="L821" s="76"/>
      <c r="M821" s="76"/>
      <c r="N821" s="76"/>
      <c r="O821" s="76"/>
      <c r="P821" s="76"/>
      <c r="Q821" s="76"/>
      <c r="R821" s="76"/>
      <c r="S821" s="76"/>
      <c r="T821" s="76"/>
      <c r="U821" s="97">
        <f>0.2+(0.2944/2)</f>
        <v>0.34720000000000001</v>
      </c>
      <c r="V821" s="97">
        <f t="shared" ref="V821:AB822" si="200">0.2+(0.2944/2)</f>
        <v>0.34720000000000001</v>
      </c>
      <c r="W821" s="97">
        <f t="shared" si="200"/>
        <v>0.34720000000000001</v>
      </c>
      <c r="X821" s="97">
        <f t="shared" si="200"/>
        <v>0.34720000000000001</v>
      </c>
      <c r="Y821" s="97">
        <f t="shared" si="200"/>
        <v>0.34720000000000001</v>
      </c>
      <c r="Z821" s="97">
        <f t="shared" si="200"/>
        <v>0.34720000000000001</v>
      </c>
      <c r="AA821" s="97">
        <f t="shared" si="200"/>
        <v>0.34720000000000001</v>
      </c>
      <c r="AB821" s="97">
        <f t="shared" si="200"/>
        <v>0.34720000000000001</v>
      </c>
      <c r="AC821" s="76"/>
      <c r="AD821" s="97" t="s">
        <v>2315</v>
      </c>
      <c r="AE821" s="76"/>
      <c r="AF821" s="97">
        <v>1</v>
      </c>
      <c r="AG821" s="97">
        <v>1</v>
      </c>
      <c r="AH821" s="73"/>
      <c r="AI821" s="57"/>
      <c r="AJ821" s="45"/>
      <c r="AK821" s="45"/>
      <c r="AL821" s="45"/>
    </row>
    <row r="822" spans="1:38" outlineLevel="2" x14ac:dyDescent="0.35">
      <c r="A822" s="45"/>
      <c r="B822" s="54"/>
      <c r="C822" s="47">
        <f t="shared" si="194"/>
        <v>3</v>
      </c>
      <c r="D822" s="73"/>
      <c r="E822" s="70"/>
      <c r="F822" s="70" t="s">
        <v>1572</v>
      </c>
      <c r="G822" s="73"/>
      <c r="H822" s="76" t="s">
        <v>1565</v>
      </c>
      <c r="I822" s="96" t="s">
        <v>1562</v>
      </c>
      <c r="J822" s="96"/>
      <c r="K822" s="76"/>
      <c r="L822" s="76"/>
      <c r="M822" s="76"/>
      <c r="N822" s="76"/>
      <c r="O822" s="76"/>
      <c r="P822" s="76"/>
      <c r="Q822" s="76"/>
      <c r="R822" s="76"/>
      <c r="S822" s="76"/>
      <c r="T822" s="76"/>
      <c r="U822" s="97">
        <f>0.2+(0.2944/2)</f>
        <v>0.34720000000000001</v>
      </c>
      <c r="V822" s="97">
        <f t="shared" si="200"/>
        <v>0.34720000000000001</v>
      </c>
      <c r="W822" s="97">
        <f t="shared" si="200"/>
        <v>0.34720000000000001</v>
      </c>
      <c r="X822" s="97">
        <f t="shared" si="200"/>
        <v>0.34720000000000001</v>
      </c>
      <c r="Y822" s="97">
        <f t="shared" si="200"/>
        <v>0.34720000000000001</v>
      </c>
      <c r="Z822" s="97">
        <f t="shared" si="200"/>
        <v>0.34720000000000001</v>
      </c>
      <c r="AA822" s="97">
        <f t="shared" si="200"/>
        <v>0.34720000000000001</v>
      </c>
      <c r="AB822" s="97">
        <f t="shared" si="200"/>
        <v>0.34720000000000001</v>
      </c>
      <c r="AC822" s="76"/>
      <c r="AD822" s="97" t="s">
        <v>2316</v>
      </c>
      <c r="AE822" s="76"/>
      <c r="AF822" s="97">
        <v>1</v>
      </c>
      <c r="AG822" s="97">
        <v>1</v>
      </c>
      <c r="AH822" s="73"/>
      <c r="AI822" s="57"/>
      <c r="AJ822" s="45"/>
      <c r="AK822" s="45"/>
      <c r="AL822" s="45"/>
    </row>
    <row r="823" spans="1:38" outlineLevel="2" x14ac:dyDescent="0.35">
      <c r="A823" s="45"/>
      <c r="B823" s="54"/>
      <c r="C823" s="47">
        <f t="shared" si="194"/>
        <v>3</v>
      </c>
      <c r="D823" s="73"/>
      <c r="E823" s="70" t="s">
        <v>1573</v>
      </c>
      <c r="F823" s="70" t="s">
        <v>1574</v>
      </c>
      <c r="G823" s="73"/>
      <c r="H823" s="76" t="s">
        <v>1575</v>
      </c>
      <c r="I823" s="96" t="s">
        <v>529</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1557</v>
      </c>
      <c r="AE823" s="76"/>
      <c r="AF823" s="76">
        <v>1</v>
      </c>
      <c r="AG823" s="76">
        <v>1</v>
      </c>
      <c r="AH823" s="73"/>
      <c r="AI823" s="57"/>
      <c r="AJ823" s="45"/>
      <c r="AK823" s="45"/>
      <c r="AL823" s="45"/>
    </row>
    <row r="824" spans="1:38" outlineLevel="2" x14ac:dyDescent="0.35">
      <c r="A824" s="45"/>
      <c r="B824" s="54"/>
      <c r="C824" s="47">
        <f t="shared" si="194"/>
        <v>3</v>
      </c>
      <c r="D824" s="73"/>
      <c r="E824" s="70"/>
      <c r="F824" s="70" t="s">
        <v>1576</v>
      </c>
      <c r="G824" s="73"/>
      <c r="H824" s="76" t="s">
        <v>1559</v>
      </c>
      <c r="I824" s="96" t="s">
        <v>529</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1532</v>
      </c>
      <c r="AE824" s="76"/>
      <c r="AF824" s="97">
        <v>1</v>
      </c>
      <c r="AG824" s="97">
        <v>1</v>
      </c>
      <c r="AH824" s="73"/>
      <c r="AI824" s="57"/>
      <c r="AJ824" s="45"/>
      <c r="AK824" s="45"/>
      <c r="AL824" s="45"/>
    </row>
    <row r="825" spans="1:38" outlineLevel="2" x14ac:dyDescent="0.35">
      <c r="A825" s="45"/>
      <c r="B825" s="54"/>
      <c r="C825" s="47">
        <f t="shared" si="194"/>
        <v>3</v>
      </c>
      <c r="D825" s="73"/>
      <c r="E825" s="70"/>
      <c r="F825" s="70" t="s">
        <v>1577</v>
      </c>
      <c r="G825" s="73"/>
      <c r="H825" s="76" t="s">
        <v>1561</v>
      </c>
      <c r="I825" s="96" t="s">
        <v>529</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1532</v>
      </c>
      <c r="AE825" s="76"/>
      <c r="AF825" s="97">
        <v>1</v>
      </c>
      <c r="AG825" s="97">
        <v>1</v>
      </c>
      <c r="AH825" s="73"/>
      <c r="AI825" s="57"/>
      <c r="AJ825" s="45"/>
      <c r="AK825" s="45"/>
      <c r="AL825" s="45"/>
    </row>
    <row r="826" spans="1:38" outlineLevel="2" x14ac:dyDescent="0.35">
      <c r="A826" s="45"/>
      <c r="B826" s="54"/>
      <c r="C826" s="47">
        <f t="shared" si="194"/>
        <v>3</v>
      </c>
      <c r="D826" s="73"/>
      <c r="E826" s="70"/>
      <c r="F826" s="70" t="s">
        <v>1578</v>
      </c>
      <c r="G826" s="73"/>
      <c r="H826" s="76" t="s">
        <v>1565</v>
      </c>
      <c r="I826" s="96" t="s">
        <v>529</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1532</v>
      </c>
      <c r="AE826" s="76"/>
      <c r="AF826" s="97">
        <v>1</v>
      </c>
      <c r="AG826" s="97">
        <v>1</v>
      </c>
      <c r="AH826" s="73"/>
      <c r="AI826" s="57"/>
      <c r="AJ826" s="45"/>
      <c r="AK826" s="45"/>
      <c r="AL826" s="45"/>
    </row>
    <row r="827" spans="1:38" outlineLevel="2" x14ac:dyDescent="0.35">
      <c r="A827" s="45"/>
      <c r="B827" s="54"/>
      <c r="C827" s="47">
        <f t="shared" si="194"/>
        <v>3</v>
      </c>
      <c r="D827" s="73"/>
      <c r="E827" s="70" t="s">
        <v>1579</v>
      </c>
      <c r="F827" s="70" t="s">
        <v>1580</v>
      </c>
      <c r="G827" s="73"/>
      <c r="H827" s="76" t="s">
        <v>1569</v>
      </c>
      <c r="I827" s="96" t="s">
        <v>529</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1557</v>
      </c>
      <c r="AE827" s="76"/>
      <c r="AF827" s="76">
        <v>1</v>
      </c>
      <c r="AG827" s="76">
        <v>1</v>
      </c>
      <c r="AH827" s="73"/>
      <c r="AI827" s="57"/>
      <c r="AJ827" s="45"/>
      <c r="AK827" s="45"/>
      <c r="AL827" s="45"/>
    </row>
    <row r="828" spans="1:38" outlineLevel="2" x14ac:dyDescent="0.35">
      <c r="A828" s="45"/>
      <c r="B828" s="54"/>
      <c r="C828" s="47">
        <f t="shared" si="194"/>
        <v>3</v>
      </c>
      <c r="D828" s="73"/>
      <c r="E828" s="70"/>
      <c r="F828" s="70" t="s">
        <v>1581</v>
      </c>
      <c r="G828" s="73"/>
      <c r="H828" s="76" t="s">
        <v>1559</v>
      </c>
      <c r="I828" s="96" t="s">
        <v>529</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1532</v>
      </c>
      <c r="AE828" s="76"/>
      <c r="AF828" s="97">
        <v>1</v>
      </c>
      <c r="AG828" s="97">
        <v>1</v>
      </c>
      <c r="AH828" s="73"/>
      <c r="AI828" s="57"/>
      <c r="AJ828" s="45"/>
      <c r="AK828" s="45"/>
      <c r="AL828" s="45"/>
    </row>
    <row r="829" spans="1:38" outlineLevel="2" x14ac:dyDescent="0.35">
      <c r="A829" s="45"/>
      <c r="B829" s="54"/>
      <c r="C829" s="47">
        <f t="shared" si="194"/>
        <v>3</v>
      </c>
      <c r="D829" s="73"/>
      <c r="E829" s="70"/>
      <c r="F829" s="70" t="s">
        <v>1582</v>
      </c>
      <c r="G829" s="73"/>
      <c r="H829" s="76" t="s">
        <v>1561</v>
      </c>
      <c r="I829" s="96" t="s">
        <v>529</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1532</v>
      </c>
      <c r="AE829" s="76"/>
      <c r="AF829" s="97">
        <v>1</v>
      </c>
      <c r="AG829" s="97">
        <v>1</v>
      </c>
      <c r="AH829" s="73"/>
      <c r="AI829" s="57"/>
      <c r="AJ829" s="45"/>
      <c r="AK829" s="45"/>
      <c r="AL829" s="45"/>
    </row>
    <row r="830" spans="1:38" outlineLevel="2" x14ac:dyDescent="0.35">
      <c r="A830" s="45"/>
      <c r="B830" s="54"/>
      <c r="C830" s="47">
        <f t="shared" si="194"/>
        <v>3</v>
      </c>
      <c r="D830" s="73"/>
      <c r="E830" s="70"/>
      <c r="F830" s="70" t="s">
        <v>1583</v>
      </c>
      <c r="G830" s="73"/>
      <c r="H830" s="76" t="s">
        <v>1565</v>
      </c>
      <c r="I830" s="96" t="s">
        <v>529</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1532</v>
      </c>
      <c r="AE830" s="76"/>
      <c r="AF830" s="97">
        <v>1</v>
      </c>
      <c r="AG830" s="97">
        <v>1</v>
      </c>
      <c r="AH830" s="73"/>
      <c r="AI830" s="57"/>
      <c r="AJ830" s="45"/>
      <c r="AK830" s="45"/>
      <c r="AL830" s="45"/>
    </row>
    <row r="831" spans="1:38" outlineLevel="2" x14ac:dyDescent="0.35">
      <c r="A831" s="45"/>
      <c r="B831" s="54"/>
      <c r="C831" s="47">
        <f t="shared" si="194"/>
        <v>3</v>
      </c>
      <c r="D831" s="73"/>
      <c r="E831" s="70"/>
      <c r="F831" s="70" t="s">
        <v>1584</v>
      </c>
      <c r="G831" s="73"/>
      <c r="H831" s="76" t="s">
        <v>1585</v>
      </c>
      <c r="I831" s="96" t="s">
        <v>529</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94"/>
        <v>3</v>
      </c>
      <c r="D832" s="73"/>
      <c r="E832" s="70"/>
      <c r="F832" s="70" t="s">
        <v>1586</v>
      </c>
      <c r="G832" s="73"/>
      <c r="H832" s="76" t="s">
        <v>1587</v>
      </c>
      <c r="I832" s="96" t="s">
        <v>529</v>
      </c>
      <c r="J832" s="96"/>
      <c r="K832" s="76"/>
      <c r="L832" s="76"/>
      <c r="M832" s="76"/>
      <c r="N832" s="76"/>
      <c r="O832" s="76"/>
      <c r="P832" s="76"/>
      <c r="Q832" s="76"/>
      <c r="R832" s="76"/>
      <c r="S832" s="76"/>
      <c r="T832" s="76"/>
      <c r="U832" s="97">
        <v>0</v>
      </c>
      <c r="V832" s="262">
        <f t="shared" ref="V832:V833" si="201">U832</f>
        <v>0</v>
      </c>
      <c r="W832" s="262">
        <f t="shared" ref="W832:W833" si="202">V832</f>
        <v>0</v>
      </c>
      <c r="X832" s="262">
        <f>Y832</f>
        <v>0</v>
      </c>
      <c r="Y832" s="97">
        <v>0</v>
      </c>
      <c r="Z832" s="262">
        <f t="shared" ref="Z832:AB833" si="203">Y832</f>
        <v>0</v>
      </c>
      <c r="AA832" s="262">
        <f t="shared" si="203"/>
        <v>0</v>
      </c>
      <c r="AB832" s="262">
        <f t="shared" si="203"/>
        <v>0</v>
      </c>
      <c r="AC832" s="76"/>
      <c r="AD832" s="97" t="s">
        <v>2621</v>
      </c>
      <c r="AE832" s="76"/>
      <c r="AF832" s="97">
        <v>1</v>
      </c>
      <c r="AG832" s="97">
        <v>1</v>
      </c>
      <c r="AH832" s="73"/>
      <c r="AI832" s="57"/>
      <c r="AJ832" s="45"/>
      <c r="AK832" s="45"/>
      <c r="AL832" s="45"/>
    </row>
    <row r="833" spans="1:38" outlineLevel="2" x14ac:dyDescent="0.35">
      <c r="A833" s="45"/>
      <c r="B833" s="54"/>
      <c r="C833" s="47">
        <f t="shared" si="194"/>
        <v>3</v>
      </c>
      <c r="D833" s="73"/>
      <c r="E833" s="70"/>
      <c r="F833" s="70" t="s">
        <v>1588</v>
      </c>
      <c r="G833" s="73"/>
      <c r="H833" s="76" t="s">
        <v>1589</v>
      </c>
      <c r="I833" s="96" t="s">
        <v>529</v>
      </c>
      <c r="J833" s="96"/>
      <c r="K833" s="76"/>
      <c r="L833" s="76"/>
      <c r="M833" s="76"/>
      <c r="N833" s="76"/>
      <c r="O833" s="76"/>
      <c r="P833" s="76"/>
      <c r="Q833" s="76"/>
      <c r="R833" s="76"/>
      <c r="S833" s="76"/>
      <c r="T833" s="76"/>
      <c r="U833" s="97">
        <v>-0.71226</v>
      </c>
      <c r="V833" s="262">
        <f t="shared" si="201"/>
        <v>-0.71226</v>
      </c>
      <c r="W833" s="262">
        <f t="shared" si="202"/>
        <v>-0.71226</v>
      </c>
      <c r="X833" s="262">
        <f>Y833</f>
        <v>-0.21895000000000001</v>
      </c>
      <c r="Y833" s="97">
        <v>-0.21895000000000001</v>
      </c>
      <c r="Z833" s="262">
        <f t="shared" si="203"/>
        <v>-0.21895000000000001</v>
      </c>
      <c r="AA833" s="262">
        <f t="shared" si="203"/>
        <v>-0.21895000000000001</v>
      </c>
      <c r="AB833" s="262">
        <f t="shared" si="203"/>
        <v>-0.21895000000000001</v>
      </c>
      <c r="AC833" s="76"/>
      <c r="AD833" s="76"/>
      <c r="AE833" s="76"/>
      <c r="AF833" s="97">
        <v>1</v>
      </c>
      <c r="AG833" s="97">
        <v>1</v>
      </c>
      <c r="AH833" s="73"/>
      <c r="AI833" s="57"/>
      <c r="AJ833" s="45"/>
      <c r="AK833" s="45"/>
      <c r="AL833" s="45"/>
    </row>
    <row r="834" spans="1:38" outlineLevel="2" x14ac:dyDescent="0.35">
      <c r="A834" s="45"/>
      <c r="B834" s="54"/>
      <c r="C834" s="47">
        <f t="shared" si="194"/>
        <v>3</v>
      </c>
      <c r="D834" s="73"/>
      <c r="E834" s="70"/>
      <c r="F834" s="70" t="s">
        <v>1590</v>
      </c>
      <c r="G834" s="73"/>
      <c r="H834" s="76" t="s">
        <v>1591</v>
      </c>
      <c r="I834" s="96" t="s">
        <v>529</v>
      </c>
      <c r="J834" s="96"/>
      <c r="K834" s="76"/>
      <c r="L834" s="76"/>
      <c r="M834" s="76"/>
      <c r="N834" s="76"/>
      <c r="O834" s="76"/>
      <c r="P834" s="76"/>
      <c r="Q834" s="76"/>
      <c r="R834" s="76"/>
      <c r="S834" s="76"/>
      <c r="T834" s="76"/>
      <c r="U834" s="97">
        <v>-0.90173999999999999</v>
      </c>
      <c r="V834" s="262">
        <f t="shared" ref="V834" si="204">U834</f>
        <v>-0.90173999999999999</v>
      </c>
      <c r="W834" s="262">
        <f t="shared" ref="W834" si="205">V834</f>
        <v>-0.90173999999999999</v>
      </c>
      <c r="X834" s="262">
        <f>Y834</f>
        <v>-0.37940000000000002</v>
      </c>
      <c r="Y834" s="97">
        <v>-0.37940000000000002</v>
      </c>
      <c r="Z834" s="262">
        <f t="shared" ref="Z834" si="206">Y834</f>
        <v>-0.37940000000000002</v>
      </c>
      <c r="AA834" s="262">
        <f t="shared" ref="AA834" si="207">Z834</f>
        <v>-0.37940000000000002</v>
      </c>
      <c r="AB834" s="262">
        <f t="shared" ref="AB834" si="208">AA834</f>
        <v>-0.37940000000000002</v>
      </c>
      <c r="AC834" s="76"/>
      <c r="AD834" s="76"/>
      <c r="AE834" s="76"/>
      <c r="AF834" s="97">
        <v>1</v>
      </c>
      <c r="AG834" s="97">
        <v>1</v>
      </c>
      <c r="AH834" s="73"/>
      <c r="AI834" s="57"/>
      <c r="AJ834" s="45"/>
      <c r="AK834" s="45"/>
      <c r="AL834" s="45"/>
    </row>
    <row r="835" spans="1:38" outlineLevel="2" x14ac:dyDescent="0.35">
      <c r="A835" s="45"/>
      <c r="B835" s="54"/>
      <c r="C835" s="47">
        <f t="shared" si="194"/>
        <v>3</v>
      </c>
      <c r="D835" s="73"/>
      <c r="E835" s="70"/>
      <c r="F835" s="70" t="s">
        <v>1592</v>
      </c>
      <c r="G835" s="73"/>
      <c r="H835" s="76" t="s">
        <v>2779</v>
      </c>
      <c r="I835" s="96" t="s">
        <v>529</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94"/>
        <v>3</v>
      </c>
      <c r="D836" s="73"/>
      <c r="E836" s="70"/>
      <c r="F836" s="70" t="s">
        <v>1593</v>
      </c>
      <c r="G836" s="73"/>
      <c r="H836" s="76" t="s">
        <v>2207</v>
      </c>
      <c r="I836" s="96" t="s">
        <v>529</v>
      </c>
      <c r="J836" s="96"/>
      <c r="K836" s="76"/>
      <c r="L836" s="76"/>
      <c r="M836" s="76"/>
      <c r="N836" s="76"/>
      <c r="O836" s="76"/>
      <c r="P836" s="76"/>
      <c r="Q836" s="76"/>
      <c r="R836" s="76"/>
      <c r="S836" s="76"/>
      <c r="T836" s="76"/>
      <c r="U836" s="97">
        <v>-1.1100000000000001E-3</v>
      </c>
      <c r="V836" s="262">
        <f t="shared" ref="V836:W837" si="209">U836</f>
        <v>-1.1100000000000001E-3</v>
      </c>
      <c r="W836" s="262">
        <f t="shared" si="209"/>
        <v>-1.1100000000000001E-3</v>
      </c>
      <c r="X836" s="262">
        <f t="shared" ref="X836:X838" si="210">Y836</f>
        <v>-1.5499999999999999E-3</v>
      </c>
      <c r="Y836" s="97">
        <v>-1.5499999999999999E-3</v>
      </c>
      <c r="Z836" s="262">
        <f t="shared" ref="Z836:Z838" si="211">Y836</f>
        <v>-1.5499999999999999E-3</v>
      </c>
      <c r="AA836" s="262">
        <f t="shared" ref="AA836:AA838" si="212">Z836</f>
        <v>-1.5499999999999999E-3</v>
      </c>
      <c r="AB836" s="262">
        <f t="shared" ref="AB836:AB838" si="213">AA836</f>
        <v>-1.5499999999999999E-3</v>
      </c>
      <c r="AC836" s="76"/>
      <c r="AD836" s="97" t="s">
        <v>2776</v>
      </c>
      <c r="AE836" s="76"/>
      <c r="AF836" s="76">
        <v>1</v>
      </c>
      <c r="AG836" s="76">
        <v>1</v>
      </c>
      <c r="AH836" s="73"/>
      <c r="AI836" s="57"/>
      <c r="AJ836" s="45"/>
      <c r="AK836" s="45"/>
      <c r="AL836" s="45"/>
    </row>
    <row r="837" spans="1:38" outlineLevel="2" x14ac:dyDescent="0.35">
      <c r="A837" s="45"/>
      <c r="B837" s="54"/>
      <c r="C837" s="47">
        <f t="shared" si="194"/>
        <v>3</v>
      </c>
      <c r="D837" s="73"/>
      <c r="E837" s="70"/>
      <c r="F837" s="70" t="s">
        <v>1594</v>
      </c>
      <c r="G837" s="73"/>
      <c r="H837" s="76" t="s">
        <v>2208</v>
      </c>
      <c r="I837" s="96" t="s">
        <v>529</v>
      </c>
      <c r="J837" s="96"/>
      <c r="K837" s="76"/>
      <c r="L837" s="76"/>
      <c r="M837" s="76"/>
      <c r="N837" s="76"/>
      <c r="O837" s="76"/>
      <c r="P837" s="76"/>
      <c r="Q837" s="76"/>
      <c r="R837" s="76"/>
      <c r="S837" s="76"/>
      <c r="T837" s="76"/>
      <c r="U837" s="97">
        <v>-1.5E-3</v>
      </c>
      <c r="V837" s="262">
        <f t="shared" ref="V837" si="214">U837</f>
        <v>-1.5E-3</v>
      </c>
      <c r="W837" s="262">
        <f t="shared" si="209"/>
        <v>-1.5E-3</v>
      </c>
      <c r="X837" s="262">
        <f t="shared" si="210"/>
        <v>-2.1250000000000002E-3</v>
      </c>
      <c r="Y837" s="97">
        <v>-2.1250000000000002E-3</v>
      </c>
      <c r="Z837" s="262">
        <f t="shared" si="211"/>
        <v>-2.1250000000000002E-3</v>
      </c>
      <c r="AA837" s="262">
        <f t="shared" si="212"/>
        <v>-2.1250000000000002E-3</v>
      </c>
      <c r="AB837" s="262">
        <f t="shared" si="213"/>
        <v>-2.1250000000000002E-3</v>
      </c>
      <c r="AC837" s="76"/>
      <c r="AD837" s="97"/>
      <c r="AE837" s="76"/>
      <c r="AF837" s="76">
        <v>1</v>
      </c>
      <c r="AG837" s="76">
        <v>1</v>
      </c>
      <c r="AH837" s="73"/>
      <c r="AI837" s="57"/>
      <c r="AJ837" s="45"/>
      <c r="AK837" s="45"/>
      <c r="AL837" s="45"/>
    </row>
    <row r="838" spans="1:38" outlineLevel="2" x14ac:dyDescent="0.35">
      <c r="A838" s="45"/>
      <c r="B838" s="54"/>
      <c r="C838" s="47">
        <f t="shared" ref="C838:C842" si="215">INT($C$29)+3</f>
        <v>4</v>
      </c>
      <c r="D838" s="73"/>
      <c r="E838" s="70"/>
      <c r="F838" s="70" t="s">
        <v>1595</v>
      </c>
      <c r="G838" s="73"/>
      <c r="H838" s="76" t="s">
        <v>2209</v>
      </c>
      <c r="I838" s="96" t="s">
        <v>529</v>
      </c>
      <c r="J838" s="96"/>
      <c r="K838" s="76"/>
      <c r="L838" s="76"/>
      <c r="M838" s="76"/>
      <c r="N838" s="76"/>
      <c r="O838" s="76"/>
      <c r="P838" s="76"/>
      <c r="Q838" s="76"/>
      <c r="R838" s="76"/>
      <c r="S838" s="76"/>
      <c r="T838" s="76"/>
      <c r="U838" s="97">
        <v>-6.8500000000000002E-3</v>
      </c>
      <c r="V838" s="262">
        <f t="shared" ref="V838" si="216">U838</f>
        <v>-6.8500000000000002E-3</v>
      </c>
      <c r="W838" s="262">
        <f t="shared" ref="W838" si="217">V838</f>
        <v>-6.8500000000000002E-3</v>
      </c>
      <c r="X838" s="262">
        <f t="shared" si="210"/>
        <v>-8.0300000000000007E-3</v>
      </c>
      <c r="Y838" s="97">
        <v>-8.0300000000000007E-3</v>
      </c>
      <c r="Z838" s="262">
        <f t="shared" si="211"/>
        <v>-8.0300000000000007E-3</v>
      </c>
      <c r="AA838" s="262">
        <f t="shared" si="212"/>
        <v>-8.0300000000000007E-3</v>
      </c>
      <c r="AB838" s="262">
        <f t="shared" si="213"/>
        <v>-8.0300000000000007E-3</v>
      </c>
      <c r="AC838" s="76"/>
      <c r="AD838" s="76"/>
      <c r="AE838" s="76"/>
      <c r="AF838" s="76">
        <v>1</v>
      </c>
      <c r="AG838" s="76">
        <v>1</v>
      </c>
      <c r="AH838" s="73"/>
      <c r="AI838" s="57"/>
      <c r="AJ838" s="45"/>
      <c r="AK838" s="45"/>
      <c r="AL838" s="45"/>
    </row>
    <row r="839" spans="1:38" outlineLevel="2" x14ac:dyDescent="0.35">
      <c r="A839" s="45"/>
      <c r="B839" s="54"/>
      <c r="C839" s="47">
        <f t="shared" si="215"/>
        <v>4</v>
      </c>
      <c r="D839" s="73"/>
      <c r="E839" s="70" t="s">
        <v>1600</v>
      </c>
      <c r="F839" s="70" t="s">
        <v>1596</v>
      </c>
      <c r="G839" s="73"/>
      <c r="H839" s="76" t="s">
        <v>1602</v>
      </c>
      <c r="I839" s="96" t="s">
        <v>529</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1557</v>
      </c>
      <c r="AE839" s="76"/>
      <c r="AF839" s="76">
        <v>1</v>
      </c>
      <c r="AG839" s="76">
        <v>1</v>
      </c>
      <c r="AH839" s="73"/>
      <c r="AI839" s="57"/>
      <c r="AJ839" s="45"/>
      <c r="AK839" s="45"/>
      <c r="AL839" s="45"/>
    </row>
    <row r="840" spans="1:38" outlineLevel="2" x14ac:dyDescent="0.35">
      <c r="A840" s="45"/>
      <c r="B840" s="54"/>
      <c r="C840" s="47">
        <f t="shared" si="215"/>
        <v>4</v>
      </c>
      <c r="D840" s="73"/>
      <c r="E840" s="70"/>
      <c r="F840" s="70" t="s">
        <v>1597</v>
      </c>
      <c r="G840" s="73"/>
      <c r="H840" s="76" t="s">
        <v>1521</v>
      </c>
      <c r="I840" s="96" t="s">
        <v>529</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1045</v>
      </c>
      <c r="AE840" s="76"/>
      <c r="AF840" s="97">
        <v>1</v>
      </c>
      <c r="AG840" s="97">
        <v>1</v>
      </c>
      <c r="AH840" s="73"/>
      <c r="AI840" s="57"/>
      <c r="AJ840" s="45"/>
      <c r="AK840" s="45"/>
      <c r="AL840" s="45"/>
    </row>
    <row r="841" spans="1:38" outlineLevel="2" x14ac:dyDescent="0.35">
      <c r="A841" s="45"/>
      <c r="B841" s="54"/>
      <c r="C841" s="47">
        <f t="shared" si="215"/>
        <v>4</v>
      </c>
      <c r="D841" s="73"/>
      <c r="E841" s="70"/>
      <c r="F841" s="70" t="s">
        <v>1598</v>
      </c>
      <c r="G841" s="73"/>
      <c r="H841" s="76" t="s">
        <v>1523</v>
      </c>
      <c r="I841" s="96" t="s">
        <v>529</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1045</v>
      </c>
      <c r="AE841" s="76"/>
      <c r="AF841" s="97">
        <v>1</v>
      </c>
      <c r="AG841" s="97">
        <v>1</v>
      </c>
      <c r="AH841" s="73"/>
      <c r="AI841" s="57"/>
      <c r="AJ841" s="45"/>
      <c r="AK841" s="45"/>
      <c r="AL841" s="45"/>
    </row>
    <row r="842" spans="1:38" outlineLevel="2" collapsed="1" x14ac:dyDescent="0.35">
      <c r="A842" s="45"/>
      <c r="B842" s="54"/>
      <c r="C842" s="47">
        <f t="shared" si="215"/>
        <v>4</v>
      </c>
      <c r="D842" s="73"/>
      <c r="E842" s="70"/>
      <c r="F842" s="70" t="s">
        <v>1599</v>
      </c>
      <c r="G842" s="73"/>
      <c r="H842" s="76" t="s">
        <v>1525</v>
      </c>
      <c r="I842" s="96" t="s">
        <v>529</v>
      </c>
      <c r="J842" s="96"/>
      <c r="K842" s="76"/>
      <c r="L842" s="76"/>
      <c r="M842" s="76"/>
      <c r="N842" s="76"/>
      <c r="O842" s="76"/>
      <c r="P842" s="76"/>
      <c r="Q842" s="76"/>
      <c r="R842" s="76"/>
      <c r="S842" s="76"/>
      <c r="T842" s="76"/>
      <c r="U842" s="97">
        <f t="shared" ref="U842:X842" si="218">U841+($Y829-$Y830)</f>
        <v>1.1000000000000001</v>
      </c>
      <c r="V842" s="97">
        <f t="shared" si="218"/>
        <v>1.1000000000000001</v>
      </c>
      <c r="W842" s="97">
        <f t="shared" si="218"/>
        <v>1.1000000000000001</v>
      </c>
      <c r="X842" s="97">
        <f t="shared" si="218"/>
        <v>0.82</v>
      </c>
      <c r="Y842" s="97">
        <f>Y841+($Y829-$Y830)</f>
        <v>0.82</v>
      </c>
      <c r="Z842" s="97">
        <f t="shared" ref="Z842:AB842" si="219">Z841+($Y829-$Y830)</f>
        <v>0.82</v>
      </c>
      <c r="AA842" s="97">
        <f t="shared" si="219"/>
        <v>0.82</v>
      </c>
      <c r="AB842" s="97">
        <f t="shared" si="219"/>
        <v>0.82</v>
      </c>
      <c r="AC842" s="76"/>
      <c r="AD842" s="97" t="s">
        <v>2760</v>
      </c>
      <c r="AE842" s="76"/>
      <c r="AF842" s="97">
        <v>1</v>
      </c>
      <c r="AG842" s="97">
        <v>1</v>
      </c>
      <c r="AH842" s="73"/>
      <c r="AI842" s="57"/>
      <c r="AJ842" s="45"/>
      <c r="AK842" s="45"/>
      <c r="AL842" s="45"/>
    </row>
    <row r="843" spans="1:38" hidden="1" outlineLevel="3" x14ac:dyDescent="0.35">
      <c r="A843" s="45"/>
      <c r="B843" s="54"/>
      <c r="C843" s="47">
        <f>INT($C$29)+2</f>
        <v>3</v>
      </c>
      <c r="D843" s="73"/>
      <c r="E843" s="70"/>
      <c r="F843" s="70" t="s">
        <v>1601</v>
      </c>
      <c r="G843" s="73"/>
      <c r="H843" s="76" t="s">
        <v>1519</v>
      </c>
      <c r="I843" s="96" t="s">
        <v>529</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1603</v>
      </c>
      <c r="G844" s="73"/>
      <c r="H844" s="76" t="s">
        <v>1521</v>
      </c>
      <c r="I844" s="96" t="s">
        <v>529</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1604</v>
      </c>
      <c r="G845" s="73"/>
      <c r="H845" s="76" t="s">
        <v>1523</v>
      </c>
      <c r="I845" s="96" t="s">
        <v>529</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1605</v>
      </c>
      <c r="G846" s="73"/>
      <c r="H846" s="76" t="s">
        <v>1525</v>
      </c>
      <c r="I846" s="96" t="s">
        <v>529</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220">INT($C$29)+3</f>
        <v>4</v>
      </c>
      <c r="D847" s="73"/>
      <c r="E847" s="70"/>
      <c r="F847" s="70" t="s">
        <v>1606</v>
      </c>
      <c r="G847" s="73"/>
      <c r="H847" s="76" t="s">
        <v>1607</v>
      </c>
      <c r="I847" s="96" t="s">
        <v>529</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220"/>
        <v>4</v>
      </c>
      <c r="D848" s="73"/>
      <c r="E848" s="70"/>
      <c r="F848" s="70" t="s">
        <v>1608</v>
      </c>
      <c r="G848" s="73"/>
      <c r="H848" s="76" t="s">
        <v>1521</v>
      </c>
      <c r="I848" s="96" t="s">
        <v>529</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220"/>
        <v>4</v>
      </c>
      <c r="D849" s="73"/>
      <c r="E849" s="70"/>
      <c r="F849" s="70" t="s">
        <v>1609</v>
      </c>
      <c r="G849" s="73"/>
      <c r="H849" s="76" t="s">
        <v>1523</v>
      </c>
      <c r="I849" s="96" t="s">
        <v>529</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220"/>
        <v>4</v>
      </c>
      <c r="D850" s="73"/>
      <c r="E850" s="70"/>
      <c r="F850" s="70" t="s">
        <v>1610</v>
      </c>
      <c r="G850" s="73"/>
      <c r="H850" s="76" t="s">
        <v>1525</v>
      </c>
      <c r="I850" s="96" t="s">
        <v>529</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220"/>
        <v>4</v>
      </c>
      <c r="D851" s="73"/>
      <c r="E851" s="70"/>
      <c r="F851" s="70" t="s">
        <v>1611</v>
      </c>
      <c r="G851" s="73"/>
      <c r="H851" s="76" t="s">
        <v>1612</v>
      </c>
      <c r="I851" s="96" t="s">
        <v>529</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220"/>
        <v>4</v>
      </c>
      <c r="D852" s="73"/>
      <c r="E852" s="70"/>
      <c r="F852" s="70" t="s">
        <v>1613</v>
      </c>
      <c r="G852" s="73"/>
      <c r="H852" s="76" t="s">
        <v>1521</v>
      </c>
      <c r="I852" s="96" t="s">
        <v>529</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0"/>
        <v>4</v>
      </c>
      <c r="D853" s="73"/>
      <c r="E853" s="70"/>
      <c r="F853" s="70" t="s">
        <v>1614</v>
      </c>
      <c r="G853" s="73"/>
      <c r="H853" s="76" t="s">
        <v>1523</v>
      </c>
      <c r="I853" s="96" t="s">
        <v>529</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0"/>
        <v>4</v>
      </c>
      <c r="D854" s="73"/>
      <c r="E854" s="70"/>
      <c r="F854" s="70" t="s">
        <v>1615</v>
      </c>
      <c r="G854" s="73"/>
      <c r="H854" s="76" t="s">
        <v>1525</v>
      </c>
      <c r="I854" s="96" t="s">
        <v>529</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221">INT($C$29)+2</f>
        <v>3</v>
      </c>
      <c r="D855" s="73"/>
      <c r="E855" s="70" t="s">
        <v>812</v>
      </c>
      <c r="F855" s="70" t="s">
        <v>1616</v>
      </c>
      <c r="G855" s="73"/>
      <c r="H855" s="76" t="s">
        <v>1617</v>
      </c>
      <c r="I855" s="96" t="s">
        <v>529</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221"/>
        <v>3</v>
      </c>
      <c r="D856" s="73"/>
      <c r="E856" s="70"/>
      <c r="F856" s="70" t="s">
        <v>1618</v>
      </c>
      <c r="G856" s="73"/>
      <c r="H856" s="76" t="s">
        <v>1619</v>
      </c>
      <c r="I856" s="96" t="s">
        <v>529</v>
      </c>
      <c r="J856" s="96"/>
      <c r="K856" s="97">
        <v>1.5</v>
      </c>
      <c r="L856" s="97">
        <v>1.5</v>
      </c>
      <c r="M856" s="97">
        <v>1</v>
      </c>
      <c r="N856" s="97">
        <v>1</v>
      </c>
      <c r="O856" s="97">
        <v>1</v>
      </c>
      <c r="P856" s="97">
        <v>1</v>
      </c>
      <c r="Q856" s="76"/>
      <c r="R856" s="76" t="s">
        <v>577</v>
      </c>
      <c r="S856" s="76" t="s">
        <v>577</v>
      </c>
      <c r="T856" s="76"/>
      <c r="U856" s="260">
        <f t="shared" ref="U856:AB858" si="222">INDEX($K856:$Q856,1,U$43)</f>
        <v>1.5</v>
      </c>
      <c r="V856" s="260">
        <f t="shared" si="222"/>
        <v>1.5</v>
      </c>
      <c r="W856" s="260">
        <f t="shared" si="222"/>
        <v>1.5</v>
      </c>
      <c r="X856" s="260">
        <f t="shared" si="222"/>
        <v>1.5</v>
      </c>
      <c r="Y856" s="260">
        <f t="shared" si="222"/>
        <v>1.5</v>
      </c>
      <c r="Z856" s="260">
        <f t="shared" si="222"/>
        <v>1.5</v>
      </c>
      <c r="AA856" s="260">
        <f t="shared" si="222"/>
        <v>1.5</v>
      </c>
      <c r="AB856" s="260">
        <f t="shared" si="222"/>
        <v>1.5</v>
      </c>
      <c r="AC856" s="76"/>
      <c r="AD856" s="76"/>
      <c r="AE856" s="76"/>
      <c r="AF856" s="97">
        <v>1</v>
      </c>
      <c r="AG856" s="97">
        <v>1</v>
      </c>
      <c r="AH856" s="73"/>
      <c r="AI856" s="57"/>
      <c r="AJ856" s="45"/>
      <c r="AK856" s="45"/>
      <c r="AL856" s="45"/>
    </row>
    <row r="857" spans="1:38" outlineLevel="2" x14ac:dyDescent="0.35">
      <c r="A857" s="45"/>
      <c r="B857" s="54"/>
      <c r="C857" s="47">
        <f t="shared" si="221"/>
        <v>3</v>
      </c>
      <c r="D857" s="73"/>
      <c r="E857" s="70"/>
      <c r="F857" s="70" t="s">
        <v>1620</v>
      </c>
      <c r="G857" s="73"/>
      <c r="H857" s="76" t="s">
        <v>1621</v>
      </c>
      <c r="I857" s="96" t="s">
        <v>529</v>
      </c>
      <c r="J857" s="96"/>
      <c r="K857" s="97">
        <v>1.75</v>
      </c>
      <c r="L857" s="97">
        <v>1.75</v>
      </c>
      <c r="M857" s="76"/>
      <c r="N857" s="76"/>
      <c r="O857" s="76"/>
      <c r="P857" s="76"/>
      <c r="Q857" s="76"/>
      <c r="R857" s="76" t="s">
        <v>577</v>
      </c>
      <c r="S857" s="76"/>
      <c r="T857" s="76"/>
      <c r="U857" s="260">
        <f t="shared" si="222"/>
        <v>1.75</v>
      </c>
      <c r="V857" s="260">
        <f t="shared" si="222"/>
        <v>1.75</v>
      </c>
      <c r="W857" s="260">
        <f t="shared" si="222"/>
        <v>1.75</v>
      </c>
      <c r="X857" s="260">
        <f t="shared" si="222"/>
        <v>1.75</v>
      </c>
      <c r="Y857" s="260">
        <f t="shared" si="222"/>
        <v>1.75</v>
      </c>
      <c r="Z857" s="260">
        <f t="shared" si="222"/>
        <v>1.75</v>
      </c>
      <c r="AA857" s="260">
        <f t="shared" si="222"/>
        <v>1.75</v>
      </c>
      <c r="AB857" s="260">
        <f t="shared" si="222"/>
        <v>1.75</v>
      </c>
      <c r="AC857" s="76"/>
      <c r="AD857" s="76"/>
      <c r="AE857" s="76"/>
      <c r="AF857" s="97">
        <v>1</v>
      </c>
      <c r="AG857" s="97">
        <v>1</v>
      </c>
      <c r="AH857" s="73"/>
      <c r="AI857" s="57"/>
      <c r="AJ857" s="45"/>
      <c r="AK857" s="45"/>
      <c r="AL857" s="45"/>
    </row>
    <row r="858" spans="1:38" outlineLevel="2" x14ac:dyDescent="0.35">
      <c r="A858" s="45"/>
      <c r="B858" s="54"/>
      <c r="C858" s="47">
        <f t="shared" si="221"/>
        <v>3</v>
      </c>
      <c r="D858" s="73"/>
      <c r="E858" s="70"/>
      <c r="F858" s="70" t="s">
        <v>1622</v>
      </c>
      <c r="G858" s="73"/>
      <c r="H858" s="76" t="s">
        <v>1623</v>
      </c>
      <c r="I858" s="96" t="s">
        <v>529</v>
      </c>
      <c r="J858" s="96"/>
      <c r="K858" s="97">
        <v>2</v>
      </c>
      <c r="L858" s="97">
        <v>2</v>
      </c>
      <c r="M858" s="76"/>
      <c r="N858" s="76"/>
      <c r="O858" s="76"/>
      <c r="P858" s="76"/>
      <c r="Q858" s="76"/>
      <c r="R858" s="76" t="s">
        <v>577</v>
      </c>
      <c r="S858" s="76"/>
      <c r="T858" s="76"/>
      <c r="U858" s="260">
        <f t="shared" si="222"/>
        <v>2</v>
      </c>
      <c r="V858" s="260">
        <f t="shared" si="222"/>
        <v>2</v>
      </c>
      <c r="W858" s="260">
        <f t="shared" si="222"/>
        <v>2</v>
      </c>
      <c r="X858" s="260">
        <f t="shared" si="222"/>
        <v>2</v>
      </c>
      <c r="Y858" s="260">
        <f t="shared" si="222"/>
        <v>2</v>
      </c>
      <c r="Z858" s="260">
        <f t="shared" si="222"/>
        <v>2</v>
      </c>
      <c r="AA858" s="260">
        <f t="shared" si="222"/>
        <v>2</v>
      </c>
      <c r="AB858" s="260">
        <f t="shared" si="222"/>
        <v>2</v>
      </c>
      <c r="AC858" s="76"/>
      <c r="AD858" s="76"/>
      <c r="AE858" s="76"/>
      <c r="AF858" s="97">
        <v>1</v>
      </c>
      <c r="AG858" s="97">
        <v>1</v>
      </c>
      <c r="AH858" s="73"/>
      <c r="AI858" s="57"/>
      <c r="AJ858" s="45"/>
      <c r="AK858" s="45"/>
      <c r="AL858" s="45"/>
    </row>
    <row r="859" spans="1:38" outlineLevel="2" x14ac:dyDescent="0.35">
      <c r="A859" s="45"/>
      <c r="B859" s="54"/>
      <c r="C859" s="47">
        <f t="shared" si="221"/>
        <v>3</v>
      </c>
      <c r="D859" s="73"/>
      <c r="E859" s="70" t="s">
        <v>815</v>
      </c>
      <c r="F859" s="70" t="s">
        <v>1624</v>
      </c>
      <c r="G859" s="73"/>
      <c r="H859" s="76" t="s">
        <v>1625</v>
      </c>
      <c r="I859" s="96" t="s">
        <v>529</v>
      </c>
      <c r="J859" s="96" t="s">
        <v>1203</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221"/>
        <v>3</v>
      </c>
      <c r="D860" s="73"/>
      <c r="E860" s="70"/>
      <c r="F860" s="70" t="s">
        <v>1626</v>
      </c>
      <c r="G860" s="73"/>
      <c r="H860" s="76" t="s">
        <v>1627</v>
      </c>
      <c r="I860" s="96" t="s">
        <v>99</v>
      </c>
      <c r="J860" s="96" t="s">
        <v>1203</v>
      </c>
      <c r="K860" s="97">
        <v>0.1</v>
      </c>
      <c r="L860" s="97">
        <v>0.1</v>
      </c>
      <c r="M860" s="97">
        <v>7.0000000000000007E-2</v>
      </c>
      <c r="N860" s="97">
        <v>7.0000000000000007E-2</v>
      </c>
      <c r="O860" s="97">
        <v>7.0000000000000007E-2</v>
      </c>
      <c r="P860" s="97">
        <v>7.0000000000000007E-2</v>
      </c>
      <c r="Q860" s="76"/>
      <c r="R860" s="76" t="s">
        <v>577</v>
      </c>
      <c r="S860" s="76" t="s">
        <v>577</v>
      </c>
      <c r="T860" s="76"/>
      <c r="U860" s="260">
        <f t="shared" ref="U860:AB862" si="223">INDEX($K860:$Q860,1,U$43)</f>
        <v>0.1</v>
      </c>
      <c r="V860" s="260">
        <f t="shared" si="223"/>
        <v>0.1</v>
      </c>
      <c r="W860" s="260">
        <f t="shared" si="223"/>
        <v>0.1</v>
      </c>
      <c r="X860" s="260">
        <f t="shared" si="223"/>
        <v>0.1</v>
      </c>
      <c r="Y860" s="260">
        <f t="shared" si="223"/>
        <v>0.1</v>
      </c>
      <c r="Z860" s="260">
        <f t="shared" si="223"/>
        <v>0.1</v>
      </c>
      <c r="AA860" s="260">
        <f t="shared" si="223"/>
        <v>0.1</v>
      </c>
      <c r="AB860" s="260">
        <f t="shared" si="223"/>
        <v>0.1</v>
      </c>
      <c r="AC860" s="76"/>
      <c r="AD860" s="76"/>
      <c r="AE860" s="76"/>
      <c r="AF860" s="97">
        <v>1</v>
      </c>
      <c r="AG860" s="97">
        <v>1</v>
      </c>
      <c r="AH860" s="73"/>
      <c r="AI860" s="57"/>
      <c r="AJ860" s="45"/>
      <c r="AK860" s="45"/>
      <c r="AL860" s="45"/>
    </row>
    <row r="861" spans="1:38" outlineLevel="2" x14ac:dyDescent="0.35">
      <c r="A861" s="45"/>
      <c r="B861" s="54"/>
      <c r="C861" s="47">
        <f t="shared" si="221"/>
        <v>3</v>
      </c>
      <c r="D861" s="73"/>
      <c r="E861" s="70"/>
      <c r="F861" s="70" t="s">
        <v>1628</v>
      </c>
      <c r="G861" s="73"/>
      <c r="H861" s="76" t="s">
        <v>1629</v>
      </c>
      <c r="I861" s="96" t="s">
        <v>99</v>
      </c>
      <c r="J861" s="96" t="s">
        <v>1203</v>
      </c>
      <c r="K861" s="97">
        <v>8.5000000000000006E-2</v>
      </c>
      <c r="L861" s="97">
        <v>8.5000000000000006E-2</v>
      </c>
      <c r="M861" s="76"/>
      <c r="N861" s="76"/>
      <c r="O861" s="76"/>
      <c r="P861" s="76"/>
      <c r="Q861" s="76"/>
      <c r="R861" s="76" t="s">
        <v>577</v>
      </c>
      <c r="S861" s="76"/>
      <c r="T861" s="76"/>
      <c r="U861" s="260">
        <f t="shared" si="223"/>
        <v>8.5000000000000006E-2</v>
      </c>
      <c r="V861" s="260">
        <f t="shared" si="223"/>
        <v>8.5000000000000006E-2</v>
      </c>
      <c r="W861" s="260">
        <f t="shared" si="223"/>
        <v>8.5000000000000006E-2</v>
      </c>
      <c r="X861" s="260">
        <f t="shared" si="223"/>
        <v>8.5000000000000006E-2</v>
      </c>
      <c r="Y861" s="260">
        <f t="shared" si="223"/>
        <v>8.5000000000000006E-2</v>
      </c>
      <c r="Z861" s="260">
        <f t="shared" si="223"/>
        <v>8.5000000000000006E-2</v>
      </c>
      <c r="AA861" s="260">
        <f t="shared" si="223"/>
        <v>8.5000000000000006E-2</v>
      </c>
      <c r="AB861" s="260">
        <f t="shared" si="223"/>
        <v>8.5000000000000006E-2</v>
      </c>
      <c r="AC861" s="76"/>
      <c r="AD861" s="76"/>
      <c r="AE861" s="76"/>
      <c r="AF861" s="97">
        <v>1</v>
      </c>
      <c r="AG861" s="97">
        <v>1</v>
      </c>
      <c r="AH861" s="73"/>
      <c r="AI861" s="57"/>
      <c r="AJ861" s="45"/>
      <c r="AK861" s="45"/>
      <c r="AL861" s="45"/>
    </row>
    <row r="862" spans="1:38" outlineLevel="2" x14ac:dyDescent="0.35">
      <c r="A862" s="45"/>
      <c r="B862" s="54"/>
      <c r="C862" s="47">
        <f t="shared" si="221"/>
        <v>3</v>
      </c>
      <c r="D862" s="73"/>
      <c r="E862" s="70"/>
      <c r="F862" s="70" t="s">
        <v>1630</v>
      </c>
      <c r="G862" s="73"/>
      <c r="H862" s="76" t="s">
        <v>1631</v>
      </c>
      <c r="I862" s="96" t="s">
        <v>99</v>
      </c>
      <c r="J862" s="96" t="s">
        <v>1203</v>
      </c>
      <c r="K862" s="97">
        <v>7.0000000000000007E-2</v>
      </c>
      <c r="L862" s="97">
        <v>7.0000000000000007E-2</v>
      </c>
      <c r="M862" s="76"/>
      <c r="N862" s="76"/>
      <c r="O862" s="76"/>
      <c r="P862" s="76"/>
      <c r="Q862" s="76"/>
      <c r="R862" s="76" t="s">
        <v>577</v>
      </c>
      <c r="S862" s="76"/>
      <c r="T862" s="76"/>
      <c r="U862" s="260">
        <f t="shared" si="223"/>
        <v>7.0000000000000007E-2</v>
      </c>
      <c r="V862" s="260">
        <f t="shared" si="223"/>
        <v>7.0000000000000007E-2</v>
      </c>
      <c r="W862" s="260">
        <f t="shared" si="223"/>
        <v>7.0000000000000007E-2</v>
      </c>
      <c r="X862" s="260">
        <f t="shared" si="223"/>
        <v>7.0000000000000007E-2</v>
      </c>
      <c r="Y862" s="260">
        <f t="shared" si="223"/>
        <v>7.0000000000000007E-2</v>
      </c>
      <c r="Z862" s="260">
        <f t="shared" si="223"/>
        <v>7.0000000000000007E-2</v>
      </c>
      <c r="AA862" s="260">
        <f t="shared" si="223"/>
        <v>7.0000000000000007E-2</v>
      </c>
      <c r="AB862" s="260">
        <f t="shared" si="223"/>
        <v>7.0000000000000007E-2</v>
      </c>
      <c r="AC862" s="76"/>
      <c r="AD862" s="76"/>
      <c r="AE862" s="76"/>
      <c r="AF862" s="97">
        <v>1</v>
      </c>
      <c r="AG862" s="97">
        <v>1</v>
      </c>
      <c r="AH862" s="73"/>
      <c r="AI862" s="57"/>
      <c r="AJ862" s="45"/>
      <c r="AK862" s="45"/>
      <c r="AL862" s="45"/>
    </row>
    <row r="863" spans="1:38" outlineLevel="2" x14ac:dyDescent="0.35">
      <c r="A863" s="45"/>
      <c r="B863" s="54"/>
      <c r="C863" s="47">
        <f t="shared" si="221"/>
        <v>3</v>
      </c>
      <c r="D863" s="73"/>
      <c r="E863" s="70"/>
      <c r="F863" s="70" t="s">
        <v>1632</v>
      </c>
      <c r="G863" s="73"/>
      <c r="H863" s="76" t="s">
        <v>1633</v>
      </c>
      <c r="I863" s="96" t="s">
        <v>529</v>
      </c>
      <c r="J863" s="96" t="s">
        <v>1175</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221"/>
        <v>3</v>
      </c>
      <c r="D864" s="73"/>
      <c r="E864" s="70"/>
      <c r="F864" s="70" t="s">
        <v>1634</v>
      </c>
      <c r="G864" s="73"/>
      <c r="H864" s="76" t="s">
        <v>1635</v>
      </c>
      <c r="I864" s="96" t="s">
        <v>720</v>
      </c>
      <c r="J864" s="96" t="s">
        <v>1175</v>
      </c>
      <c r="K864" s="76"/>
      <c r="L864" s="76"/>
      <c r="M864" s="76"/>
      <c r="N864" s="76"/>
      <c r="O864" s="76"/>
      <c r="P864" s="76"/>
      <c r="Q864" s="76"/>
      <c r="R864" s="76"/>
      <c r="S864" s="76"/>
      <c r="T864" s="76"/>
      <c r="U864" s="97">
        <v>0</v>
      </c>
      <c r="V864" s="262">
        <f t="shared" ref="V864:AB866" si="224">U864</f>
        <v>0</v>
      </c>
      <c r="W864" s="262">
        <f t="shared" si="224"/>
        <v>0</v>
      </c>
      <c r="X864" s="262">
        <f t="shared" si="224"/>
        <v>0</v>
      </c>
      <c r="Y864" s="97">
        <v>0</v>
      </c>
      <c r="Z864" s="262">
        <f t="shared" si="224"/>
        <v>0</v>
      </c>
      <c r="AA864" s="262">
        <f t="shared" si="224"/>
        <v>0</v>
      </c>
      <c r="AB864" s="262">
        <f t="shared" si="224"/>
        <v>0</v>
      </c>
      <c r="AC864" s="76"/>
      <c r="AD864" s="97" t="s">
        <v>2211</v>
      </c>
      <c r="AE864" s="76"/>
      <c r="AF864" s="97">
        <v>1</v>
      </c>
      <c r="AG864" s="97">
        <v>1</v>
      </c>
      <c r="AH864" s="73"/>
      <c r="AI864" s="57"/>
      <c r="AJ864" s="45"/>
      <c r="AK864" s="45"/>
      <c r="AL864" s="45"/>
    </row>
    <row r="865" spans="1:38" outlineLevel="2" x14ac:dyDescent="0.35">
      <c r="A865" s="45"/>
      <c r="B865" s="54"/>
      <c r="C865" s="47">
        <f t="shared" si="221"/>
        <v>3</v>
      </c>
      <c r="D865" s="73"/>
      <c r="E865" s="70"/>
      <c r="F865" s="70" t="s">
        <v>1636</v>
      </c>
      <c r="G865" s="73"/>
      <c r="H865" s="76" t="s">
        <v>1637</v>
      </c>
      <c r="I865" s="96" t="s">
        <v>720</v>
      </c>
      <c r="J865" s="96" t="s">
        <v>1175</v>
      </c>
      <c r="K865" s="76"/>
      <c r="L865" s="76"/>
      <c r="M865" s="76"/>
      <c r="N865" s="76"/>
      <c r="O865" s="76"/>
      <c r="P865" s="76"/>
      <c r="Q865" s="76"/>
      <c r="R865" s="76"/>
      <c r="S865" s="76"/>
      <c r="T865" s="76"/>
      <c r="U865" s="97">
        <v>-0.95650000000000002</v>
      </c>
      <c r="V865" s="262">
        <f t="shared" si="224"/>
        <v>-0.95650000000000002</v>
      </c>
      <c r="W865" s="262">
        <f t="shared" si="224"/>
        <v>-0.95650000000000002</v>
      </c>
      <c r="X865" s="262">
        <f t="shared" si="224"/>
        <v>-0.95650000000000002</v>
      </c>
      <c r="Y865" s="97">
        <v>-1.0820000000000001</v>
      </c>
      <c r="Z865" s="262">
        <f t="shared" si="224"/>
        <v>-1.0820000000000001</v>
      </c>
      <c r="AA865" s="262">
        <f t="shared" si="224"/>
        <v>-1.0820000000000001</v>
      </c>
      <c r="AB865" s="262">
        <f t="shared" si="224"/>
        <v>-1.0820000000000001</v>
      </c>
      <c r="AC865" s="76"/>
      <c r="AD865" s="97"/>
      <c r="AE865" s="76"/>
      <c r="AF865" s="97">
        <v>1</v>
      </c>
      <c r="AG865" s="97">
        <v>1</v>
      </c>
      <c r="AH865" s="73"/>
      <c r="AI865" s="57"/>
      <c r="AJ865" s="45"/>
      <c r="AK865" s="45"/>
      <c r="AL865" s="45"/>
    </row>
    <row r="866" spans="1:38" outlineLevel="2" collapsed="1" x14ac:dyDescent="0.35">
      <c r="A866" s="45"/>
      <c r="B866" s="54"/>
      <c r="C866" s="47">
        <f t="shared" si="221"/>
        <v>3</v>
      </c>
      <c r="D866" s="73"/>
      <c r="E866" s="70"/>
      <c r="F866" s="70" t="s">
        <v>1638</v>
      </c>
      <c r="G866" s="73"/>
      <c r="H866" s="76" t="s">
        <v>1639</v>
      </c>
      <c r="I866" s="96" t="s">
        <v>720</v>
      </c>
      <c r="J866" s="96" t="s">
        <v>1175</v>
      </c>
      <c r="K866" s="76"/>
      <c r="L866" s="76"/>
      <c r="M866" s="76"/>
      <c r="N866" s="76"/>
      <c r="O866" s="76"/>
      <c r="P866" s="76"/>
      <c r="Q866" s="76"/>
      <c r="R866" s="76"/>
      <c r="S866" s="76"/>
      <c r="T866" s="76"/>
      <c r="U866" s="97">
        <v>-1.7614000000000001</v>
      </c>
      <c r="V866" s="262">
        <f t="shared" si="224"/>
        <v>-1.7614000000000001</v>
      </c>
      <c r="W866" s="262">
        <f t="shared" si="224"/>
        <v>-1.7614000000000001</v>
      </c>
      <c r="X866" s="262">
        <f t="shared" si="224"/>
        <v>-1.7614000000000001</v>
      </c>
      <c r="Y866" s="97">
        <v>-2.0059999999999998</v>
      </c>
      <c r="Z866" s="262">
        <f t="shared" si="224"/>
        <v>-2.0059999999999998</v>
      </c>
      <c r="AA866" s="262">
        <f t="shared" si="224"/>
        <v>-2.0059999999999998</v>
      </c>
      <c r="AB866" s="262">
        <f t="shared" si="224"/>
        <v>-2.0059999999999998</v>
      </c>
      <c r="AC866" s="76"/>
      <c r="AD866" s="97"/>
      <c r="AE866" s="76"/>
      <c r="AF866" s="97">
        <v>1</v>
      </c>
      <c r="AG866" s="97">
        <v>1</v>
      </c>
      <c r="AH866" s="73"/>
      <c r="AI866" s="57"/>
      <c r="AJ866" s="45"/>
      <c r="AK866" s="45"/>
      <c r="AL866" s="45"/>
    </row>
    <row r="867" spans="1:38" hidden="1" outlineLevel="3" x14ac:dyDescent="0.35">
      <c r="A867" s="45"/>
      <c r="B867" s="54"/>
      <c r="C867" s="47">
        <f t="shared" si="221"/>
        <v>3</v>
      </c>
      <c r="D867" s="73"/>
      <c r="E867" s="70"/>
      <c r="F867" s="70" t="s">
        <v>1640</v>
      </c>
      <c r="G867" s="73"/>
      <c r="H867" s="76" t="s">
        <v>2213</v>
      </c>
      <c r="I867" s="96" t="s">
        <v>529</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1642</v>
      </c>
      <c r="G868" s="73"/>
      <c r="H868" s="76" t="s">
        <v>1521</v>
      </c>
      <c r="I868" s="96" t="s">
        <v>529</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1643</v>
      </c>
      <c r="G869" s="73"/>
      <c r="H869" s="76" t="s">
        <v>1523</v>
      </c>
      <c r="I869" s="96" t="s">
        <v>529</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1644</v>
      </c>
      <c r="G870" s="73"/>
      <c r="H870" s="76" t="s">
        <v>1525</v>
      </c>
      <c r="I870" s="96" t="s">
        <v>529</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1645</v>
      </c>
      <c r="G871" s="73"/>
      <c r="H871" s="76" t="s">
        <v>1646</v>
      </c>
      <c r="I871" s="96" t="s">
        <v>529</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221"/>
        <v>3</v>
      </c>
      <c r="D872" s="73"/>
      <c r="E872" s="70"/>
      <c r="F872" s="70" t="s">
        <v>1647</v>
      </c>
      <c r="G872" s="73"/>
      <c r="H872" s="76" t="s">
        <v>1648</v>
      </c>
      <c r="I872" s="96" t="s">
        <v>529</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221"/>
        <v>3</v>
      </c>
      <c r="D873" s="73"/>
      <c r="E873" s="70"/>
      <c r="F873" s="70" t="s">
        <v>1649</v>
      </c>
      <c r="G873" s="73"/>
      <c r="H873" s="76" t="s">
        <v>1650</v>
      </c>
      <c r="I873" s="96" t="s">
        <v>529</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221"/>
        <v>3</v>
      </c>
      <c r="D874" s="73"/>
      <c r="E874" s="70"/>
      <c r="F874" s="70" t="s">
        <v>1651</v>
      </c>
      <c r="G874" s="73"/>
      <c r="H874" s="76" t="s">
        <v>1652</v>
      </c>
      <c r="I874" s="96" t="s">
        <v>529</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221"/>
        <v>3</v>
      </c>
      <c r="D875" s="73"/>
      <c r="E875" s="70"/>
      <c r="F875" s="70" t="s">
        <v>1653</v>
      </c>
      <c r="G875" s="73"/>
      <c r="H875" s="76" t="s">
        <v>1519</v>
      </c>
      <c r="I875" s="96" t="s">
        <v>529</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221"/>
        <v>3</v>
      </c>
      <c r="D876" s="73"/>
      <c r="E876" s="70"/>
      <c r="F876" s="70" t="s">
        <v>1654</v>
      </c>
      <c r="G876" s="73"/>
      <c r="H876" s="76" t="s">
        <v>1521</v>
      </c>
      <c r="I876" s="96" t="s">
        <v>529</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221"/>
        <v>3</v>
      </c>
      <c r="D877" s="73"/>
      <c r="E877" s="70"/>
      <c r="F877" s="70" t="s">
        <v>1655</v>
      </c>
      <c r="G877" s="73"/>
      <c r="H877" s="76" t="s">
        <v>1523</v>
      </c>
      <c r="I877" s="96" t="s">
        <v>529</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221"/>
        <v>3</v>
      </c>
      <c r="D878" s="73"/>
      <c r="E878" s="70"/>
      <c r="F878" s="70" t="s">
        <v>1656</v>
      </c>
      <c r="G878" s="73"/>
      <c r="H878" s="76" t="s">
        <v>1525</v>
      </c>
      <c r="I878" s="96" t="s">
        <v>529</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221"/>
        <v>3</v>
      </c>
      <c r="D879" s="73"/>
      <c r="E879" s="70"/>
      <c r="F879" s="70" t="s">
        <v>2544</v>
      </c>
      <c r="G879" s="73"/>
      <c r="H879" s="76" t="s">
        <v>1519</v>
      </c>
      <c r="I879" s="96" t="s">
        <v>529</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221"/>
        <v>3</v>
      </c>
      <c r="D880" s="73"/>
      <c r="E880" s="70"/>
      <c r="F880" s="70" t="s">
        <v>2545</v>
      </c>
      <c r="G880" s="73"/>
      <c r="H880" s="76" t="s">
        <v>1521</v>
      </c>
      <c r="I880" s="96" t="s">
        <v>529</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221"/>
        <v>3</v>
      </c>
      <c r="D881" s="73"/>
      <c r="E881" s="70"/>
      <c r="F881" s="70" t="s">
        <v>2546</v>
      </c>
      <c r="G881" s="73"/>
      <c r="H881" s="76" t="s">
        <v>1523</v>
      </c>
      <c r="I881" s="96" t="s">
        <v>529</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221"/>
        <v>3</v>
      </c>
      <c r="D882" s="73"/>
      <c r="E882" s="70"/>
      <c r="F882" s="70" t="s">
        <v>2547</v>
      </c>
      <c r="G882" s="73"/>
      <c r="H882" s="76" t="s">
        <v>1525</v>
      </c>
      <c r="I882" s="96" t="s">
        <v>529</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221"/>
        <v>3</v>
      </c>
      <c r="D883" s="73"/>
      <c r="E883" s="70"/>
      <c r="F883" s="70" t="s">
        <v>2548</v>
      </c>
      <c r="G883" s="73"/>
      <c r="H883" s="76" t="s">
        <v>1519</v>
      </c>
      <c r="I883" s="96" t="s">
        <v>529</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221"/>
        <v>3</v>
      </c>
      <c r="D884" s="73"/>
      <c r="E884" s="70"/>
      <c r="F884" s="70" t="s">
        <v>2549</v>
      </c>
      <c r="G884" s="73"/>
      <c r="H884" s="76" t="s">
        <v>1521</v>
      </c>
      <c r="I884" s="96" t="s">
        <v>529</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221"/>
        <v>3</v>
      </c>
      <c r="D885" s="73"/>
      <c r="E885" s="70"/>
      <c r="F885" s="70" t="s">
        <v>2550</v>
      </c>
      <c r="G885" s="73"/>
      <c r="H885" s="76" t="s">
        <v>1523</v>
      </c>
      <c r="I885" s="96" t="s">
        <v>529</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221"/>
        <v>3</v>
      </c>
      <c r="D886" s="73"/>
      <c r="E886" s="70"/>
      <c r="F886" s="70" t="s">
        <v>2551</v>
      </c>
      <c r="G886" s="73"/>
      <c r="H886" s="76" t="s">
        <v>1525</v>
      </c>
      <c r="I886" s="96" t="s">
        <v>529</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221"/>
        <v>3</v>
      </c>
      <c r="D887" s="73"/>
      <c r="E887" s="70"/>
      <c r="F887" s="70" t="s">
        <v>2552</v>
      </c>
      <c r="G887" s="73"/>
      <c r="H887" s="76" t="s">
        <v>2756</v>
      </c>
      <c r="I887" s="96" t="s">
        <v>529</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221"/>
        <v>3</v>
      </c>
      <c r="D888" s="73"/>
      <c r="E888" s="70"/>
      <c r="F888" s="70" t="s">
        <v>2553</v>
      </c>
      <c r="G888" s="73"/>
      <c r="H888" s="76" t="s">
        <v>2758</v>
      </c>
      <c r="I888" s="96" t="s">
        <v>529</v>
      </c>
      <c r="J888" s="96"/>
      <c r="K888" s="76"/>
      <c r="L888" s="76"/>
      <c r="M888" s="76"/>
      <c r="N888" s="76"/>
      <c r="O888" s="76"/>
      <c r="P888" s="76"/>
      <c r="Q888" s="76"/>
      <c r="R888" s="76"/>
      <c r="S888" s="76"/>
      <c r="T888" s="76"/>
      <c r="U888" s="97">
        <v>0</v>
      </c>
      <c r="V888" s="97">
        <v>0</v>
      </c>
      <c r="W888" s="97">
        <v>0</v>
      </c>
      <c r="X888" s="262">
        <f t="shared" ref="X888:X890" si="225">W888</f>
        <v>0</v>
      </c>
      <c r="Y888" s="262">
        <f t="shared" ref="Y888:Y890" si="226">X888</f>
        <v>0</v>
      </c>
      <c r="Z888" s="262">
        <f t="shared" ref="Z888:Z890" si="227">Y888</f>
        <v>0</v>
      </c>
      <c r="AA888" s="262">
        <f t="shared" ref="AA888:AA890" si="228">Z888</f>
        <v>0</v>
      </c>
      <c r="AB888" s="262">
        <f t="shared" ref="AB888:AB890" si="229">AA888</f>
        <v>0</v>
      </c>
      <c r="AC888" s="76"/>
      <c r="AD888" s="76"/>
      <c r="AE888" s="76"/>
      <c r="AF888" s="76">
        <v>1</v>
      </c>
      <c r="AG888" s="76">
        <v>1</v>
      </c>
      <c r="AH888" s="73"/>
      <c r="AI888" s="57"/>
      <c r="AJ888" s="45"/>
      <c r="AK888" s="45"/>
      <c r="AL888" s="45"/>
    </row>
    <row r="889" spans="1:38" outlineLevel="2" x14ac:dyDescent="0.35">
      <c r="A889" s="45"/>
      <c r="B889" s="54"/>
      <c r="C889" s="47">
        <f t="shared" si="221"/>
        <v>3</v>
      </c>
      <c r="D889" s="73"/>
      <c r="E889" s="70"/>
      <c r="F889" s="70" t="s">
        <v>2554</v>
      </c>
      <c r="G889" s="73"/>
      <c r="H889" s="76" t="s">
        <v>2757</v>
      </c>
      <c r="I889" s="96" t="s">
        <v>529</v>
      </c>
      <c r="J889" s="96"/>
      <c r="K889" s="76"/>
      <c r="L889" s="76"/>
      <c r="M889" s="76"/>
      <c r="N889" s="76"/>
      <c r="O889" s="76"/>
      <c r="P889" s="76"/>
      <c r="Q889" s="76"/>
      <c r="R889" s="76"/>
      <c r="S889" s="76"/>
      <c r="T889" s="76"/>
      <c r="U889" s="97">
        <v>0</v>
      </c>
      <c r="V889" s="97">
        <v>0</v>
      </c>
      <c r="W889" s="97">
        <v>0</v>
      </c>
      <c r="X889" s="262">
        <f t="shared" si="225"/>
        <v>0</v>
      </c>
      <c r="Y889" s="262">
        <f t="shared" si="226"/>
        <v>0</v>
      </c>
      <c r="Z889" s="262">
        <f t="shared" si="227"/>
        <v>0</v>
      </c>
      <c r="AA889" s="262">
        <f t="shared" si="228"/>
        <v>0</v>
      </c>
      <c r="AB889" s="262">
        <f t="shared" si="229"/>
        <v>0</v>
      </c>
      <c r="AC889" s="76"/>
      <c r="AD889" s="76"/>
      <c r="AE889" s="76"/>
      <c r="AF889" s="76">
        <v>1</v>
      </c>
      <c r="AG889" s="76">
        <v>1</v>
      </c>
      <c r="AH889" s="73"/>
      <c r="AI889" s="57"/>
      <c r="AJ889" s="45"/>
      <c r="AK889" s="45"/>
      <c r="AL889" s="45"/>
    </row>
    <row r="890" spans="1:38" outlineLevel="2" x14ac:dyDescent="0.35">
      <c r="A890" s="45"/>
      <c r="B890" s="54"/>
      <c r="C890" s="47">
        <f t="shared" si="221"/>
        <v>3</v>
      </c>
      <c r="D890" s="73"/>
      <c r="E890" s="70"/>
      <c r="F890" s="70" t="s">
        <v>2555</v>
      </c>
      <c r="G890" s="73"/>
      <c r="H890" s="76" t="s">
        <v>2759</v>
      </c>
      <c r="I890" s="96" t="s">
        <v>529</v>
      </c>
      <c r="J890" s="96"/>
      <c r="K890" s="76"/>
      <c r="L890" s="76"/>
      <c r="M890" s="76"/>
      <c r="N890" s="76"/>
      <c r="O890" s="76"/>
      <c r="P890" s="76"/>
      <c r="Q890" s="76"/>
      <c r="R890" s="76"/>
      <c r="S890" s="76"/>
      <c r="T890" s="76"/>
      <c r="U890" s="97">
        <v>0</v>
      </c>
      <c r="V890" s="97">
        <v>0</v>
      </c>
      <c r="W890" s="97">
        <v>0</v>
      </c>
      <c r="X890" s="262">
        <f t="shared" si="225"/>
        <v>0</v>
      </c>
      <c r="Y890" s="262">
        <f t="shared" si="226"/>
        <v>0</v>
      </c>
      <c r="Z890" s="262">
        <f t="shared" si="227"/>
        <v>0</v>
      </c>
      <c r="AA890" s="262">
        <f t="shared" si="228"/>
        <v>0</v>
      </c>
      <c r="AB890" s="262">
        <f t="shared" si="229"/>
        <v>0</v>
      </c>
      <c r="AC890" s="76"/>
      <c r="AD890" s="76"/>
      <c r="AE890" s="76"/>
      <c r="AF890" s="76">
        <v>1</v>
      </c>
      <c r="AG890" s="76">
        <v>1</v>
      </c>
      <c r="AH890" s="73"/>
      <c r="AI890" s="57"/>
      <c r="AJ890" s="45"/>
      <c r="AK890" s="45"/>
      <c r="AL890" s="45"/>
    </row>
    <row r="891" spans="1:38" outlineLevel="2" x14ac:dyDescent="0.35">
      <c r="A891" s="45"/>
      <c r="B891" s="54"/>
      <c r="C891" s="47">
        <f t="shared" si="221"/>
        <v>3</v>
      </c>
      <c r="D891" s="73"/>
      <c r="E891" s="70"/>
      <c r="F891" s="70" t="s">
        <v>2556</v>
      </c>
      <c r="G891" s="73"/>
      <c r="H891" s="76" t="s">
        <v>2811</v>
      </c>
      <c r="I891" s="96" t="s">
        <v>529</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2822</v>
      </c>
      <c r="AE891" s="76"/>
      <c r="AF891" s="76">
        <v>1</v>
      </c>
      <c r="AG891" s="76">
        <v>1</v>
      </c>
      <c r="AH891" s="73"/>
      <c r="AI891" s="57"/>
      <c r="AJ891" s="45"/>
      <c r="AK891" s="45"/>
      <c r="AL891" s="45"/>
    </row>
    <row r="892" spans="1:38" outlineLevel="2" x14ac:dyDescent="0.35">
      <c r="A892" s="45"/>
      <c r="B892" s="54"/>
      <c r="C892" s="47">
        <f t="shared" si="221"/>
        <v>3</v>
      </c>
      <c r="D892" s="73"/>
      <c r="E892" s="70"/>
      <c r="F892" s="70" t="s">
        <v>2557</v>
      </c>
      <c r="G892" s="73"/>
      <c r="H892" s="76" t="s">
        <v>2758</v>
      </c>
      <c r="I892" s="96" t="s">
        <v>529</v>
      </c>
      <c r="J892" s="96"/>
      <c r="K892" s="76"/>
      <c r="L892" s="76"/>
      <c r="M892" s="76"/>
      <c r="N892" s="76"/>
      <c r="O892" s="76"/>
      <c r="P892" s="76"/>
      <c r="Q892" s="76"/>
      <c r="R892" s="76"/>
      <c r="S892" s="76"/>
      <c r="T892" s="76"/>
      <c r="U892" s="97">
        <f>Y892-(-0.4)</f>
        <v>0</v>
      </c>
      <c r="V892" s="262">
        <f t="shared" ref="V892:V894" si="230">U892</f>
        <v>0</v>
      </c>
      <c r="W892" s="262">
        <f t="shared" ref="W892:W894" si="231">V892</f>
        <v>0</v>
      </c>
      <c r="X892" s="262">
        <f t="shared" ref="X892:X894" si="232">Y892</f>
        <v>-0.4</v>
      </c>
      <c r="Y892" s="97">
        <f>-(0.4)</f>
        <v>-0.4</v>
      </c>
      <c r="Z892" s="262">
        <f t="shared" ref="Z892:Z894" si="233">Y892</f>
        <v>-0.4</v>
      </c>
      <c r="AA892" s="262">
        <f t="shared" ref="AA892:AA894" si="234">Z892</f>
        <v>-0.4</v>
      </c>
      <c r="AB892" s="262">
        <f t="shared" ref="AB892:AB894" si="235">AA892</f>
        <v>-0.4</v>
      </c>
      <c r="AC892" s="76"/>
      <c r="AD892" s="97" t="s">
        <v>2862</v>
      </c>
      <c r="AE892" s="76"/>
      <c r="AF892" s="97">
        <v>1</v>
      </c>
      <c r="AG892" s="97">
        <v>1</v>
      </c>
      <c r="AH892" s="73"/>
      <c r="AI892" s="57"/>
      <c r="AJ892" s="45"/>
      <c r="AK892" s="45"/>
      <c r="AL892" s="45"/>
    </row>
    <row r="893" spans="1:38" outlineLevel="2" x14ac:dyDescent="0.35">
      <c r="A893" s="45"/>
      <c r="B893" s="54"/>
      <c r="C893" s="47">
        <f t="shared" si="221"/>
        <v>3</v>
      </c>
      <c r="D893" s="73"/>
      <c r="E893" s="70"/>
      <c r="F893" s="70" t="s">
        <v>2558</v>
      </c>
      <c r="G893" s="73"/>
      <c r="H893" s="76" t="s">
        <v>2757</v>
      </c>
      <c r="I893" s="96" t="s">
        <v>529</v>
      </c>
      <c r="J893" s="96"/>
      <c r="K893" s="76"/>
      <c r="L893" s="76"/>
      <c r="M893" s="76"/>
      <c r="N893" s="76"/>
      <c r="O893" s="76"/>
      <c r="P893" s="76"/>
      <c r="Q893" s="76"/>
      <c r="R893" s="76"/>
      <c r="S893" s="76"/>
      <c r="T893" s="76"/>
      <c r="U893" s="97">
        <f>Y893-(-0.55)</f>
        <v>0.55000000000000004</v>
      </c>
      <c r="V893" s="262">
        <f t="shared" si="230"/>
        <v>0.55000000000000004</v>
      </c>
      <c r="W893" s="262">
        <f t="shared" si="231"/>
        <v>0.55000000000000004</v>
      </c>
      <c r="X893" s="262">
        <f t="shared" si="232"/>
        <v>0</v>
      </c>
      <c r="Y893" s="97">
        <v>0</v>
      </c>
      <c r="Z893" s="262">
        <f t="shared" si="233"/>
        <v>0</v>
      </c>
      <c r="AA893" s="262">
        <f t="shared" si="234"/>
        <v>0</v>
      </c>
      <c r="AB893" s="262">
        <f t="shared" si="235"/>
        <v>0</v>
      </c>
      <c r="AC893" s="76"/>
      <c r="AD893" s="76"/>
      <c r="AE893" s="76"/>
      <c r="AF893" s="97">
        <v>1</v>
      </c>
      <c r="AG893" s="97">
        <v>1</v>
      </c>
      <c r="AH893" s="73"/>
      <c r="AI893" s="57"/>
      <c r="AJ893" s="45"/>
      <c r="AK893" s="45"/>
      <c r="AL893" s="45"/>
    </row>
    <row r="894" spans="1:38" outlineLevel="2" x14ac:dyDescent="0.35">
      <c r="A894" s="45"/>
      <c r="B894" s="54"/>
      <c r="C894" s="47">
        <f t="shared" si="221"/>
        <v>3</v>
      </c>
      <c r="D894" s="73"/>
      <c r="E894" s="70"/>
      <c r="F894" s="70" t="s">
        <v>2559</v>
      </c>
      <c r="G894" s="73"/>
      <c r="H894" s="76" t="s">
        <v>2759</v>
      </c>
      <c r="I894" s="96" t="s">
        <v>529</v>
      </c>
      <c r="J894" s="96"/>
      <c r="K894" s="76"/>
      <c r="L894" s="76"/>
      <c r="M894" s="76"/>
      <c r="N894" s="76"/>
      <c r="O894" s="76"/>
      <c r="P894" s="76"/>
      <c r="Q894" s="76"/>
      <c r="R894" s="76"/>
      <c r="S894" s="76"/>
      <c r="T894" s="76"/>
      <c r="U894" s="97">
        <f>Y894-(-1.1573)</f>
        <v>1.8119000000000001</v>
      </c>
      <c r="V894" s="262">
        <f t="shared" si="230"/>
        <v>1.8119000000000001</v>
      </c>
      <c r="W894" s="262">
        <f t="shared" si="231"/>
        <v>1.8119000000000001</v>
      </c>
      <c r="X894" s="262">
        <f t="shared" si="232"/>
        <v>0.65459999999999996</v>
      </c>
      <c r="Y894" s="97">
        <f>-(-0.6546)</f>
        <v>0.65459999999999996</v>
      </c>
      <c r="Z894" s="262">
        <f t="shared" si="233"/>
        <v>0.65459999999999996</v>
      </c>
      <c r="AA894" s="262">
        <f t="shared" si="234"/>
        <v>0.65459999999999996</v>
      </c>
      <c r="AB894" s="262">
        <f t="shared" si="235"/>
        <v>0.65459999999999996</v>
      </c>
      <c r="AC894" s="76"/>
      <c r="AD894" s="76"/>
      <c r="AE894" s="76"/>
      <c r="AF894" s="97">
        <v>1</v>
      </c>
      <c r="AG894" s="97">
        <v>1</v>
      </c>
      <c r="AH894" s="73"/>
      <c r="AI894" s="57"/>
      <c r="AJ894" s="45"/>
      <c r="AK894" s="45"/>
      <c r="AL894" s="45"/>
    </row>
    <row r="895" spans="1:38" outlineLevel="2" x14ac:dyDescent="0.35">
      <c r="A895" s="45"/>
      <c r="B895" s="54"/>
      <c r="C895" s="47">
        <f t="shared" si="221"/>
        <v>3</v>
      </c>
      <c r="D895" s="73"/>
      <c r="E895" s="70"/>
      <c r="F895" s="70" t="s">
        <v>2560</v>
      </c>
      <c r="G895" s="73"/>
      <c r="H895" s="76" t="s">
        <v>2568</v>
      </c>
      <c r="I895" s="96" t="s">
        <v>529</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2576</v>
      </c>
      <c r="AE895" s="76"/>
      <c r="AF895" s="76">
        <v>1</v>
      </c>
      <c r="AG895" s="76">
        <v>1</v>
      </c>
      <c r="AH895" s="73"/>
      <c r="AI895" s="57"/>
      <c r="AJ895" s="45"/>
      <c r="AK895" s="45"/>
      <c r="AL895" s="45"/>
    </row>
    <row r="896" spans="1:38" outlineLevel="2" x14ac:dyDescent="0.35">
      <c r="A896" s="45"/>
      <c r="B896" s="54"/>
      <c r="C896" s="47">
        <f t="shared" si="221"/>
        <v>3</v>
      </c>
      <c r="D896" s="73"/>
      <c r="E896" s="70"/>
      <c r="F896" s="70" t="s">
        <v>2561</v>
      </c>
      <c r="G896" s="73"/>
      <c r="H896" s="76" t="s">
        <v>1530</v>
      </c>
      <c r="I896" s="96" t="s">
        <v>529</v>
      </c>
      <c r="J896" s="96"/>
      <c r="K896" s="76"/>
      <c r="L896" s="76"/>
      <c r="M896" s="76"/>
      <c r="N896" s="76"/>
      <c r="O896" s="76"/>
      <c r="P896" s="76"/>
      <c r="Q896" s="76"/>
      <c r="R896" s="76"/>
      <c r="S896" s="76"/>
      <c r="T896" s="76"/>
      <c r="U896" s="97">
        <v>2.2589999999999999</v>
      </c>
      <c r="V896" s="262">
        <f t="shared" ref="V896:V898" si="236">U896</f>
        <v>2.2589999999999999</v>
      </c>
      <c r="W896" s="262">
        <f t="shared" ref="V896:W899" si="237">V896</f>
        <v>2.2589999999999999</v>
      </c>
      <c r="X896" s="262">
        <f>Y896</f>
        <v>1.962</v>
      </c>
      <c r="Y896" s="97">
        <v>1.962</v>
      </c>
      <c r="Z896" s="262">
        <f t="shared" ref="Z896:Z899" si="238">Y896</f>
        <v>1.962</v>
      </c>
      <c r="AA896" s="262">
        <f t="shared" ref="AA896:AA899" si="239">Z896</f>
        <v>1.962</v>
      </c>
      <c r="AB896" s="262">
        <f t="shared" ref="AB896:AB899" si="240">AA896</f>
        <v>1.962</v>
      </c>
      <c r="AC896" s="76"/>
      <c r="AD896" s="97" t="s">
        <v>2572</v>
      </c>
      <c r="AE896" s="76"/>
      <c r="AF896" s="97">
        <v>1</v>
      </c>
      <c r="AG896" s="97">
        <v>1</v>
      </c>
      <c r="AH896" s="73"/>
      <c r="AI896" s="57"/>
      <c r="AJ896" s="45"/>
      <c r="AK896" s="45"/>
      <c r="AL896" s="45"/>
    </row>
    <row r="897" spans="1:38" outlineLevel="2" x14ac:dyDescent="0.35">
      <c r="A897" s="45"/>
      <c r="B897" s="54"/>
      <c r="C897" s="47">
        <f t="shared" si="221"/>
        <v>3</v>
      </c>
      <c r="D897" s="73"/>
      <c r="E897" s="70"/>
      <c r="F897" s="70" t="s">
        <v>2562</v>
      </c>
      <c r="G897" s="73"/>
      <c r="H897" s="76" t="s">
        <v>1534</v>
      </c>
      <c r="I897" s="96" t="s">
        <v>529</v>
      </c>
      <c r="J897" s="96"/>
      <c r="K897" s="76"/>
      <c r="L897" s="76"/>
      <c r="M897" s="76"/>
      <c r="N897" s="76"/>
      <c r="O897" s="76"/>
      <c r="P897" s="76"/>
      <c r="Q897" s="76"/>
      <c r="R897" s="76"/>
      <c r="S897" s="76"/>
      <c r="T897" s="76"/>
      <c r="U897" s="97">
        <v>6</v>
      </c>
      <c r="V897" s="262">
        <f t="shared" si="236"/>
        <v>6</v>
      </c>
      <c r="W897" s="262">
        <f t="shared" si="237"/>
        <v>6</v>
      </c>
      <c r="X897" s="262">
        <f t="shared" ref="X897:X899" si="241">Y897</f>
        <v>5.6980000000000004</v>
      </c>
      <c r="Y897" s="97">
        <v>5.6980000000000004</v>
      </c>
      <c r="Z897" s="262">
        <f t="shared" si="238"/>
        <v>5.6980000000000004</v>
      </c>
      <c r="AA897" s="262">
        <f t="shared" si="239"/>
        <v>5.6980000000000004</v>
      </c>
      <c r="AB897" s="262">
        <f t="shared" si="240"/>
        <v>5.6980000000000004</v>
      </c>
      <c r="AC897" s="76"/>
      <c r="AD897" s="76"/>
      <c r="AE897" s="76"/>
      <c r="AF897" s="97">
        <v>1</v>
      </c>
      <c r="AG897" s="97">
        <v>1</v>
      </c>
      <c r="AH897" s="73"/>
      <c r="AI897" s="57"/>
      <c r="AJ897" s="45"/>
      <c r="AK897" s="45"/>
      <c r="AL897" s="45"/>
    </row>
    <row r="898" spans="1:38" outlineLevel="2" x14ac:dyDescent="0.35">
      <c r="A898" s="45"/>
      <c r="B898" s="54"/>
      <c r="C898" s="47">
        <f t="shared" si="221"/>
        <v>3</v>
      </c>
      <c r="D898" s="73"/>
      <c r="E898" s="70"/>
      <c r="F898" s="70" t="s">
        <v>2563</v>
      </c>
      <c r="G898" s="73"/>
      <c r="H898" s="76" t="s">
        <v>1536</v>
      </c>
      <c r="I898" s="96" t="s">
        <v>529</v>
      </c>
      <c r="J898" s="96"/>
      <c r="K898" s="76"/>
      <c r="L898" s="76"/>
      <c r="M898" s="76"/>
      <c r="N898" s="76"/>
      <c r="O898" s="76"/>
      <c r="P898" s="76"/>
      <c r="Q898" s="76"/>
      <c r="R898" s="76"/>
      <c r="S898" s="76"/>
      <c r="T898" s="76"/>
      <c r="U898" s="76">
        <v>100</v>
      </c>
      <c r="V898" s="76">
        <f t="shared" si="236"/>
        <v>100</v>
      </c>
      <c r="W898" s="76">
        <f t="shared" si="237"/>
        <v>100</v>
      </c>
      <c r="X898" s="76">
        <f t="shared" si="241"/>
        <v>100</v>
      </c>
      <c r="Y898" s="76">
        <v>100</v>
      </c>
      <c r="Z898" s="76">
        <f t="shared" si="238"/>
        <v>100</v>
      </c>
      <c r="AA898" s="76">
        <f t="shared" si="239"/>
        <v>100</v>
      </c>
      <c r="AB898" s="76">
        <f t="shared" si="240"/>
        <v>100</v>
      </c>
      <c r="AC898" s="76"/>
      <c r="AD898" s="271" t="s">
        <v>2575</v>
      </c>
      <c r="AE898" s="76"/>
      <c r="AF898" s="76">
        <v>1</v>
      </c>
      <c r="AG898" s="76">
        <v>1</v>
      </c>
      <c r="AH898" s="73"/>
      <c r="AI898" s="57"/>
      <c r="AJ898" s="45"/>
      <c r="AK898" s="45"/>
      <c r="AL898" s="45"/>
    </row>
    <row r="899" spans="1:38" outlineLevel="2" x14ac:dyDescent="0.35">
      <c r="A899" s="45"/>
      <c r="B899" s="54"/>
      <c r="C899" s="47">
        <f t="shared" si="221"/>
        <v>3</v>
      </c>
      <c r="D899" s="73"/>
      <c r="E899" s="70"/>
      <c r="F899" s="70" t="s">
        <v>2564</v>
      </c>
      <c r="G899" s="73"/>
      <c r="H899" s="76" t="s">
        <v>2629</v>
      </c>
      <c r="I899" s="96" t="s">
        <v>529</v>
      </c>
      <c r="J899" s="96"/>
      <c r="K899" s="76"/>
      <c r="L899" s="76"/>
      <c r="M899" s="76"/>
      <c r="N899" s="76"/>
      <c r="O899" s="76"/>
      <c r="P899" s="76"/>
      <c r="Q899" s="76"/>
      <c r="R899" s="76"/>
      <c r="S899" s="76"/>
      <c r="T899" s="76"/>
      <c r="U899" s="97">
        <v>1.302</v>
      </c>
      <c r="V899" s="262">
        <f t="shared" si="237"/>
        <v>1.302</v>
      </c>
      <c r="W899" s="262">
        <f t="shared" si="237"/>
        <v>1.302</v>
      </c>
      <c r="X899" s="262">
        <f t="shared" si="241"/>
        <v>0.64400000000000002</v>
      </c>
      <c r="Y899" s="97">
        <v>0.64400000000000002</v>
      </c>
      <c r="Z899" s="262">
        <f t="shared" si="238"/>
        <v>0.64400000000000002</v>
      </c>
      <c r="AA899" s="262">
        <f t="shared" si="239"/>
        <v>0.64400000000000002</v>
      </c>
      <c r="AB899" s="262">
        <f t="shared" si="240"/>
        <v>0.64400000000000002</v>
      </c>
      <c r="AC899" s="76"/>
      <c r="AD899" s="97" t="s">
        <v>2792</v>
      </c>
      <c r="AE899" s="76"/>
      <c r="AF899" s="76">
        <v>1</v>
      </c>
      <c r="AG899" s="76">
        <v>1</v>
      </c>
      <c r="AH899" s="73"/>
      <c r="AI899" s="57"/>
      <c r="AJ899" s="45"/>
      <c r="AK899" s="45"/>
      <c r="AL899" s="45"/>
    </row>
    <row r="900" spans="1:38" outlineLevel="2" x14ac:dyDescent="0.35">
      <c r="A900" s="45"/>
      <c r="B900" s="54"/>
      <c r="C900" s="47">
        <f t="shared" si="221"/>
        <v>3</v>
      </c>
      <c r="D900" s="73"/>
      <c r="E900" s="70"/>
      <c r="F900" s="70" t="s">
        <v>2565</v>
      </c>
      <c r="G900" s="73"/>
      <c r="H900" s="76" t="s">
        <v>2569</v>
      </c>
      <c r="I900" s="96" t="s">
        <v>529</v>
      </c>
      <c r="J900" s="96"/>
      <c r="K900" s="76"/>
      <c r="L900" s="76"/>
      <c r="M900" s="76"/>
      <c r="N900" s="76"/>
      <c r="O900" s="76"/>
      <c r="P900" s="76"/>
      <c r="Q900" s="76"/>
      <c r="R900" s="76"/>
      <c r="S900" s="76"/>
      <c r="T900" s="76"/>
      <c r="U900" s="97">
        <v>4.9800000000000004</v>
      </c>
      <c r="V900" s="262">
        <f t="shared" ref="V900:W900" si="242">U900</f>
        <v>4.9800000000000004</v>
      </c>
      <c r="W900" s="262">
        <f t="shared" si="242"/>
        <v>4.9800000000000004</v>
      </c>
      <c r="X900" s="262">
        <f t="shared" ref="X900:X902" si="243">Y900</f>
        <v>3.1459999999999999</v>
      </c>
      <c r="Y900" s="97">
        <v>3.1459999999999999</v>
      </c>
      <c r="Z900" s="262">
        <f t="shared" ref="Z900:AA900" si="244">Y900</f>
        <v>3.1459999999999999</v>
      </c>
      <c r="AA900" s="262">
        <f t="shared" si="244"/>
        <v>3.1459999999999999</v>
      </c>
      <c r="AB900" s="262">
        <f t="shared" ref="AB900" si="245">AA900</f>
        <v>3.1459999999999999</v>
      </c>
      <c r="AC900" s="76"/>
      <c r="AD900" s="76"/>
      <c r="AE900" s="76"/>
      <c r="AF900" s="97">
        <v>1</v>
      </c>
      <c r="AG900" s="97">
        <v>1</v>
      </c>
      <c r="AH900" s="73"/>
      <c r="AI900" s="57"/>
      <c r="AJ900" s="45"/>
      <c r="AK900" s="45"/>
      <c r="AL900" s="45"/>
    </row>
    <row r="901" spans="1:38" outlineLevel="2" x14ac:dyDescent="0.35">
      <c r="A901" s="45"/>
      <c r="B901" s="54"/>
      <c r="C901" s="47">
        <f t="shared" si="221"/>
        <v>3</v>
      </c>
      <c r="D901" s="73"/>
      <c r="E901" s="70"/>
      <c r="F901" s="70" t="s">
        <v>2566</v>
      </c>
      <c r="G901" s="73"/>
      <c r="H901" s="76" t="s">
        <v>2570</v>
      </c>
      <c r="I901" s="96" t="s">
        <v>529</v>
      </c>
      <c r="J901" s="96"/>
      <c r="K901" s="76"/>
      <c r="L901" s="76"/>
      <c r="M901" s="76"/>
      <c r="N901" s="76"/>
      <c r="O901" s="76"/>
      <c r="P901" s="76"/>
      <c r="Q901" s="76"/>
      <c r="R901" s="76"/>
      <c r="S901" s="76"/>
      <c r="T901" s="76"/>
      <c r="U901" s="97">
        <v>7.9349999999999996</v>
      </c>
      <c r="V901" s="262">
        <f t="shared" ref="V901:W901" si="246">U901</f>
        <v>7.9349999999999996</v>
      </c>
      <c r="W901" s="262">
        <f t="shared" si="246"/>
        <v>7.9349999999999996</v>
      </c>
      <c r="X901" s="262">
        <f t="shared" si="243"/>
        <v>6.0309999999999997</v>
      </c>
      <c r="Y901" s="97">
        <v>6.0309999999999997</v>
      </c>
      <c r="Z901" s="262">
        <f t="shared" ref="Z901:AB901" si="247">Y901</f>
        <v>6.0309999999999997</v>
      </c>
      <c r="AA901" s="262">
        <f t="shared" si="247"/>
        <v>6.0309999999999997</v>
      </c>
      <c r="AB901" s="262">
        <f t="shared" si="247"/>
        <v>6.0309999999999997</v>
      </c>
      <c r="AC901" s="76"/>
      <c r="AD901" s="97" t="s">
        <v>2825</v>
      </c>
      <c r="AE901" s="76"/>
      <c r="AF901" s="97">
        <v>1</v>
      </c>
      <c r="AG901" s="97">
        <v>1</v>
      </c>
      <c r="AH901" s="73"/>
      <c r="AI901" s="57"/>
      <c r="AJ901" s="45"/>
      <c r="AK901" s="45"/>
      <c r="AL901" s="45"/>
    </row>
    <row r="902" spans="1:38" outlineLevel="2" x14ac:dyDescent="0.35">
      <c r="A902" s="45"/>
      <c r="B902" s="54"/>
      <c r="C902" s="47">
        <f t="shared" si="221"/>
        <v>3</v>
      </c>
      <c r="D902" s="73"/>
      <c r="E902" s="70"/>
      <c r="F902" s="70" t="s">
        <v>2567</v>
      </c>
      <c r="G902" s="73"/>
      <c r="H902" s="76" t="s">
        <v>2571</v>
      </c>
      <c r="I902" s="96" t="s">
        <v>529</v>
      </c>
      <c r="J902" s="96"/>
      <c r="K902" s="76"/>
      <c r="L902" s="76"/>
      <c r="M902" s="76"/>
      <c r="N902" s="76"/>
      <c r="O902" s="76"/>
      <c r="P902" s="76"/>
      <c r="Q902" s="76"/>
      <c r="R902" s="76"/>
      <c r="S902" s="76"/>
      <c r="T902" s="76"/>
      <c r="U902" s="76">
        <v>100</v>
      </c>
      <c r="V902" s="76">
        <f t="shared" ref="V902:W902" si="248">U902</f>
        <v>100</v>
      </c>
      <c r="W902" s="76">
        <f t="shared" si="248"/>
        <v>100</v>
      </c>
      <c r="X902" s="76">
        <f t="shared" si="243"/>
        <v>100</v>
      </c>
      <c r="Y902" s="76">
        <v>100</v>
      </c>
      <c r="Z902" s="76">
        <f t="shared" ref="Z902:AB902" si="249">Y902</f>
        <v>100</v>
      </c>
      <c r="AA902" s="76">
        <f t="shared" si="249"/>
        <v>100</v>
      </c>
      <c r="AB902" s="76">
        <f t="shared" si="249"/>
        <v>100</v>
      </c>
      <c r="AC902" s="76"/>
      <c r="AD902" s="271" t="s">
        <v>2575</v>
      </c>
      <c r="AE902" s="76"/>
      <c r="AF902" s="76">
        <v>1</v>
      </c>
      <c r="AG902" s="76">
        <v>1</v>
      </c>
      <c r="AH902" s="73"/>
      <c r="AI902" s="57"/>
      <c r="AJ902" s="45"/>
      <c r="AK902" s="45"/>
      <c r="AL902" s="45"/>
    </row>
    <row r="903" spans="1:38" outlineLevel="1" x14ac:dyDescent="0.35">
      <c r="A903" s="45"/>
      <c r="B903" s="54"/>
      <c r="C903" s="47">
        <f>INT($C$29)+1</f>
        <v>2</v>
      </c>
      <c r="D903" s="73"/>
      <c r="E903" s="70"/>
      <c r="F903" s="272" t="s">
        <v>1657</v>
      </c>
      <c r="G903" s="73"/>
      <c r="H903" s="253" t="s">
        <v>1658</v>
      </c>
      <c r="I903" s="136"/>
      <c r="J903" s="136" t="s">
        <v>1075</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819</v>
      </c>
      <c r="F904" s="70" t="s">
        <v>1659</v>
      </c>
      <c r="G904" s="73"/>
      <c r="H904" s="76" t="s">
        <v>1660</v>
      </c>
      <c r="I904" s="96" t="s">
        <v>693</v>
      </c>
      <c r="J904" s="96"/>
      <c r="K904" s="76"/>
      <c r="L904" s="76"/>
      <c r="M904" s="76"/>
      <c r="N904" s="76"/>
      <c r="O904" s="76"/>
      <c r="P904" s="76"/>
      <c r="Q904" s="76"/>
      <c r="R904" s="76" t="s">
        <v>700</v>
      </c>
      <c r="S904" s="76" t="s">
        <v>823</v>
      </c>
      <c r="T904" s="76"/>
      <c r="U904" s="76">
        <v>0</v>
      </c>
      <c r="V904" s="76">
        <v>0</v>
      </c>
      <c r="W904" s="76">
        <v>0</v>
      </c>
      <c r="X904" s="76">
        <v>0</v>
      </c>
      <c r="Y904" s="76">
        <v>0</v>
      </c>
      <c r="Z904" s="76">
        <v>0</v>
      </c>
      <c r="AA904" s="76">
        <v>0</v>
      </c>
      <c r="AB904" s="76">
        <v>0</v>
      </c>
      <c r="AC904" s="76"/>
      <c r="AD904" s="271" t="s">
        <v>1661</v>
      </c>
      <c r="AE904" s="76"/>
      <c r="AF904" s="76">
        <v>1</v>
      </c>
      <c r="AG904" s="76">
        <v>1</v>
      </c>
      <c r="AH904" s="73"/>
      <c r="AI904" s="57"/>
      <c r="AJ904" s="45"/>
      <c r="AK904" s="45"/>
      <c r="AL904" s="45"/>
    </row>
    <row r="905" spans="1:38" outlineLevel="2" x14ac:dyDescent="0.35">
      <c r="A905" s="45"/>
      <c r="B905" s="54"/>
      <c r="C905" s="47">
        <f>INT($C$29)+2</f>
        <v>3</v>
      </c>
      <c r="D905" s="73"/>
      <c r="E905" s="70"/>
      <c r="F905" s="70" t="s">
        <v>1662</v>
      </c>
      <c r="G905" s="73"/>
      <c r="H905" s="76" t="s">
        <v>1663</v>
      </c>
      <c r="I905" s="96" t="s">
        <v>693</v>
      </c>
      <c r="J905" s="96"/>
      <c r="K905" s="97">
        <v>0.38900000000000001</v>
      </c>
      <c r="L905" s="97">
        <v>0.48599999999999999</v>
      </c>
      <c r="M905" s="97">
        <v>0.375</v>
      </c>
      <c r="N905" s="97">
        <v>0.375</v>
      </c>
      <c r="O905" s="97">
        <v>0.375</v>
      </c>
      <c r="P905" s="97">
        <v>0.5</v>
      </c>
      <c r="Q905" s="76"/>
      <c r="R905" s="76" t="s">
        <v>700</v>
      </c>
      <c r="S905" s="76" t="s">
        <v>823</v>
      </c>
      <c r="T905" s="76"/>
      <c r="U905" s="260">
        <f t="shared" ref="U905:AB907" si="250">INDEX($K905:$Q905,1,U$43)</f>
        <v>0.38900000000000001</v>
      </c>
      <c r="V905" s="260">
        <f t="shared" si="250"/>
        <v>0.38900000000000001</v>
      </c>
      <c r="W905" s="260">
        <f t="shared" si="250"/>
        <v>0.38900000000000001</v>
      </c>
      <c r="X905" s="260">
        <f t="shared" si="250"/>
        <v>0.48599999999999999</v>
      </c>
      <c r="Y905" s="260">
        <f t="shared" si="250"/>
        <v>0.48599999999999999</v>
      </c>
      <c r="Z905" s="260">
        <f t="shared" si="250"/>
        <v>0.48599999999999999</v>
      </c>
      <c r="AA905" s="260">
        <f t="shared" si="250"/>
        <v>0.48599999999999999</v>
      </c>
      <c r="AB905" s="260">
        <f t="shared" si="250"/>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1659</v>
      </c>
      <c r="G906" s="73"/>
      <c r="H906" s="76" t="s">
        <v>1664</v>
      </c>
      <c r="I906" s="96" t="s">
        <v>693</v>
      </c>
      <c r="J906" s="96"/>
      <c r="K906" s="97">
        <v>0.622</v>
      </c>
      <c r="L906" s="97">
        <v>0.77800000000000002</v>
      </c>
      <c r="M906" s="76"/>
      <c r="N906" s="76"/>
      <c r="O906" s="76"/>
      <c r="P906" s="76"/>
      <c r="Q906" s="76"/>
      <c r="R906" s="76" t="s">
        <v>700</v>
      </c>
      <c r="S906" s="76" t="s">
        <v>823</v>
      </c>
      <c r="T906" s="76"/>
      <c r="U906" s="260">
        <f t="shared" si="250"/>
        <v>0.622</v>
      </c>
      <c r="V906" s="260">
        <f t="shared" si="250"/>
        <v>0.622</v>
      </c>
      <c r="W906" s="260">
        <f t="shared" si="250"/>
        <v>0.622</v>
      </c>
      <c r="X906" s="260">
        <f t="shared" si="250"/>
        <v>0.77800000000000002</v>
      </c>
      <c r="Y906" s="260">
        <f t="shared" si="250"/>
        <v>0.77800000000000002</v>
      </c>
      <c r="Z906" s="260">
        <f t="shared" si="250"/>
        <v>0.77800000000000002</v>
      </c>
      <c r="AA906" s="260">
        <f t="shared" si="250"/>
        <v>0.77800000000000002</v>
      </c>
      <c r="AB906" s="260">
        <f t="shared" si="250"/>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1665</v>
      </c>
      <c r="G907" s="73"/>
      <c r="H907" s="76" t="s">
        <v>1666</v>
      </c>
      <c r="I907" s="96" t="s">
        <v>693</v>
      </c>
      <c r="J907" s="96"/>
      <c r="K907" s="97">
        <v>0.746</v>
      </c>
      <c r="L907" s="97">
        <v>0.93400000000000005</v>
      </c>
      <c r="M907" s="76"/>
      <c r="N907" s="76"/>
      <c r="O907" s="76"/>
      <c r="P907" s="76"/>
      <c r="Q907" s="76"/>
      <c r="R907" s="76" t="s">
        <v>700</v>
      </c>
      <c r="S907" s="76" t="s">
        <v>823</v>
      </c>
      <c r="T907" s="76"/>
      <c r="U907" s="260">
        <f t="shared" si="250"/>
        <v>0.746</v>
      </c>
      <c r="V907" s="260">
        <f t="shared" si="250"/>
        <v>0.746</v>
      </c>
      <c r="W907" s="260">
        <f t="shared" si="250"/>
        <v>0.746</v>
      </c>
      <c r="X907" s="260">
        <f t="shared" si="250"/>
        <v>0.93400000000000005</v>
      </c>
      <c r="Y907" s="260">
        <f t="shared" si="250"/>
        <v>0.93400000000000005</v>
      </c>
      <c r="Z907" s="260">
        <f t="shared" si="250"/>
        <v>0.93400000000000005</v>
      </c>
      <c r="AA907" s="260">
        <f t="shared" si="250"/>
        <v>0.93400000000000005</v>
      </c>
      <c r="AB907" s="260">
        <f t="shared" si="250"/>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251">INT($C$29)+3</f>
        <v>4</v>
      </c>
      <c r="D908" s="73"/>
      <c r="E908" s="70"/>
      <c r="F908" s="70" t="s">
        <v>1667</v>
      </c>
      <c r="G908" s="73"/>
      <c r="H908" s="76" t="s">
        <v>1519</v>
      </c>
      <c r="I908" s="96" t="s">
        <v>529</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1668</v>
      </c>
      <c r="G909" s="73"/>
      <c r="H909" s="76" t="s">
        <v>1521</v>
      </c>
      <c r="I909" s="96" t="s">
        <v>529</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1669</v>
      </c>
      <c r="G910" s="73"/>
      <c r="H910" s="76" t="s">
        <v>1523</v>
      </c>
      <c r="I910" s="96" t="s">
        <v>529</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1670</v>
      </c>
      <c r="G911" s="73"/>
      <c r="H911" s="76" t="s">
        <v>1525</v>
      </c>
      <c r="I911" s="96" t="s">
        <v>529</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1671</v>
      </c>
      <c r="G912" s="73"/>
      <c r="H912" s="76" t="s">
        <v>1519</v>
      </c>
      <c r="I912" s="96" t="s">
        <v>529</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1672</v>
      </c>
      <c r="G913" s="73"/>
      <c r="H913" s="76" t="s">
        <v>1521</v>
      </c>
      <c r="I913" s="96" t="s">
        <v>529</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1673</v>
      </c>
      <c r="G914" s="73"/>
      <c r="H914" s="76" t="s">
        <v>1523</v>
      </c>
      <c r="I914" s="96" t="s">
        <v>529</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1674</v>
      </c>
      <c r="G915" s="73"/>
      <c r="H915" s="76" t="s">
        <v>1525</v>
      </c>
      <c r="I915" s="96" t="s">
        <v>529</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1675</v>
      </c>
      <c r="G916" s="73"/>
      <c r="H916" s="76" t="s">
        <v>1519</v>
      </c>
      <c r="I916" s="96" t="s">
        <v>529</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1676</v>
      </c>
      <c r="G917" s="73"/>
      <c r="H917" s="76" t="s">
        <v>1521</v>
      </c>
      <c r="I917" s="96" t="s">
        <v>529</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1677</v>
      </c>
      <c r="G918" s="73"/>
      <c r="H918" s="76" t="s">
        <v>1523</v>
      </c>
      <c r="I918" s="96" t="s">
        <v>529</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1678</v>
      </c>
      <c r="G919" s="73"/>
      <c r="H919" s="76" t="s">
        <v>1525</v>
      </c>
      <c r="I919" s="96" t="s">
        <v>529</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1679</v>
      </c>
      <c r="G920" s="73"/>
      <c r="H920" s="76" t="s">
        <v>1519</v>
      </c>
      <c r="I920" s="96" t="s">
        <v>529</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1680</v>
      </c>
      <c r="G921" s="73"/>
      <c r="H921" s="76" t="s">
        <v>1521</v>
      </c>
      <c r="I921" s="96" t="s">
        <v>529</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1681</v>
      </c>
      <c r="G922" s="73"/>
      <c r="H922" s="76" t="s">
        <v>1523</v>
      </c>
      <c r="I922" s="96" t="s">
        <v>529</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1682</v>
      </c>
      <c r="G923" s="73"/>
      <c r="H923" s="76" t="s">
        <v>1525</v>
      </c>
      <c r="I923" s="96" t="s">
        <v>529</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1683</v>
      </c>
      <c r="G924" s="73"/>
      <c r="H924" s="76" t="s">
        <v>1519</v>
      </c>
      <c r="I924" s="96" t="s">
        <v>529</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1684</v>
      </c>
      <c r="G925" s="73"/>
      <c r="H925" s="76" t="s">
        <v>1521</v>
      </c>
      <c r="I925" s="96" t="s">
        <v>529</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1685</v>
      </c>
      <c r="G926" s="73"/>
      <c r="H926" s="76" t="s">
        <v>1523</v>
      </c>
      <c r="I926" s="96" t="s">
        <v>529</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1686</v>
      </c>
      <c r="G927" s="73"/>
      <c r="H927" s="76" t="s">
        <v>1525</v>
      </c>
      <c r="I927" s="96" t="s">
        <v>529</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1687</v>
      </c>
      <c r="G928" s="73"/>
      <c r="H928" s="76" t="s">
        <v>1519</v>
      </c>
      <c r="I928" s="96" t="s">
        <v>529</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1688</v>
      </c>
      <c r="G929" s="73"/>
      <c r="H929" s="76" t="s">
        <v>1521</v>
      </c>
      <c r="I929" s="96" t="s">
        <v>529</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1689</v>
      </c>
      <c r="G930" s="73"/>
      <c r="H930" s="76" t="s">
        <v>1523</v>
      </c>
      <c r="I930" s="96" t="s">
        <v>529</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1690</v>
      </c>
      <c r="G931" s="73"/>
      <c r="H931" s="76" t="s">
        <v>1525</v>
      </c>
      <c r="I931" s="96" t="s">
        <v>529</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1691</v>
      </c>
      <c r="G932" s="73"/>
      <c r="H932" s="76" t="s">
        <v>1519</v>
      </c>
      <c r="I932" s="96" t="s">
        <v>529</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1692</v>
      </c>
      <c r="G933" s="73"/>
      <c r="H933" s="76" t="s">
        <v>1521</v>
      </c>
      <c r="I933" s="96" t="s">
        <v>529</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1693</v>
      </c>
      <c r="G934" s="73"/>
      <c r="H934" s="76" t="s">
        <v>1523</v>
      </c>
      <c r="I934" s="96" t="s">
        <v>529</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1694</v>
      </c>
      <c r="G935" s="73"/>
      <c r="H935" s="76" t="s">
        <v>1525</v>
      </c>
      <c r="I935" s="96" t="s">
        <v>529</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1695</v>
      </c>
      <c r="G936" s="73"/>
      <c r="H936" s="76" t="s">
        <v>1519</v>
      </c>
      <c r="I936" s="96" t="s">
        <v>529</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1696</v>
      </c>
      <c r="G937" s="73"/>
      <c r="H937" s="76" t="s">
        <v>1521</v>
      </c>
      <c r="I937" s="96" t="s">
        <v>529</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1697</v>
      </c>
      <c r="G938" s="73"/>
      <c r="H938" s="76" t="s">
        <v>1523</v>
      </c>
      <c r="I938" s="96" t="s">
        <v>529</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1698</v>
      </c>
      <c r="G939" s="73"/>
      <c r="H939" s="76" t="s">
        <v>1525</v>
      </c>
      <c r="I939" s="96" t="s">
        <v>529</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1699</v>
      </c>
      <c r="G940" s="73"/>
      <c r="H940" s="76" t="s">
        <v>1519</v>
      </c>
      <c r="I940" s="96" t="s">
        <v>529</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1700</v>
      </c>
      <c r="G941" s="73"/>
      <c r="H941" s="76" t="s">
        <v>1521</v>
      </c>
      <c r="I941" s="96" t="s">
        <v>529</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1701</v>
      </c>
      <c r="G942" s="73"/>
      <c r="H942" s="76" t="s">
        <v>1523</v>
      </c>
      <c r="I942" s="96" t="s">
        <v>529</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1702</v>
      </c>
      <c r="G943" s="73"/>
      <c r="H943" s="76" t="s">
        <v>1525</v>
      </c>
      <c r="I943" s="96" t="s">
        <v>529</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1703</v>
      </c>
      <c r="G944" s="73"/>
      <c r="H944" s="76" t="s">
        <v>1519</v>
      </c>
      <c r="I944" s="96" t="s">
        <v>529</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1704</v>
      </c>
      <c r="G945" s="73"/>
      <c r="H945" s="76" t="s">
        <v>1521</v>
      </c>
      <c r="I945" s="96" t="s">
        <v>529</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1705</v>
      </c>
      <c r="G946" s="73"/>
      <c r="H946" s="76" t="s">
        <v>1523</v>
      </c>
      <c r="I946" s="96" t="s">
        <v>529</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1706</v>
      </c>
      <c r="G947" s="73"/>
      <c r="H947" s="76" t="s">
        <v>1525</v>
      </c>
      <c r="I947" s="96" t="s">
        <v>529</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1707</v>
      </c>
      <c r="G948" s="73"/>
      <c r="H948" s="76" t="s">
        <v>1519</v>
      </c>
      <c r="I948" s="96" t="s">
        <v>529</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1708</v>
      </c>
      <c r="G949" s="73"/>
      <c r="H949" s="76" t="s">
        <v>1521</v>
      </c>
      <c r="I949" s="96" t="s">
        <v>529</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1709</v>
      </c>
      <c r="G950" s="73"/>
      <c r="H950" s="76" t="s">
        <v>1523</v>
      </c>
      <c r="I950" s="96" t="s">
        <v>529</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1710</v>
      </c>
      <c r="G951" s="73"/>
      <c r="H951" s="76" t="s">
        <v>1525</v>
      </c>
      <c r="I951" s="96" t="s">
        <v>529</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1711</v>
      </c>
      <c r="G952" s="73"/>
      <c r="H952" s="76" t="s">
        <v>1607</v>
      </c>
      <c r="I952" s="96" t="s">
        <v>529</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1712</v>
      </c>
      <c r="G953" s="73"/>
      <c r="H953" s="76" t="s">
        <v>1521</v>
      </c>
      <c r="I953" s="96" t="s">
        <v>529</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1713</v>
      </c>
      <c r="G954" s="73"/>
      <c r="H954" s="76" t="s">
        <v>1523</v>
      </c>
      <c r="I954" s="96" t="s">
        <v>529</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1714</v>
      </c>
      <c r="G955" s="73"/>
      <c r="H955" s="76" t="s">
        <v>1525</v>
      </c>
      <c r="I955" s="96" t="s">
        <v>529</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1715</v>
      </c>
      <c r="G956" s="73"/>
      <c r="H956" s="76" t="s">
        <v>1612</v>
      </c>
      <c r="I956" s="96" t="s">
        <v>529</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251"/>
        <v>4</v>
      </c>
      <c r="D957" s="73"/>
      <c r="E957" s="70"/>
      <c r="F957" s="70" t="s">
        <v>1716</v>
      </c>
      <c r="G957" s="73"/>
      <c r="H957" s="76" t="s">
        <v>1521</v>
      </c>
      <c r="I957" s="96" t="s">
        <v>529</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1"/>
        <v>4</v>
      </c>
      <c r="D958" s="73"/>
      <c r="E958" s="70"/>
      <c r="F958" s="70" t="s">
        <v>1717</v>
      </c>
      <c r="G958" s="73"/>
      <c r="H958" s="76" t="s">
        <v>1523</v>
      </c>
      <c r="I958" s="96" t="s">
        <v>529</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1"/>
        <v>4</v>
      </c>
      <c r="D959" s="73"/>
      <c r="E959" s="70"/>
      <c r="F959" s="70" t="s">
        <v>1718</v>
      </c>
      <c r="G959" s="73"/>
      <c r="H959" s="76" t="s">
        <v>1525</v>
      </c>
      <c r="I959" s="96" t="s">
        <v>529</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1"/>
        <v>4</v>
      </c>
      <c r="D960" s="73"/>
      <c r="E960" s="70"/>
      <c r="F960" s="70" t="s">
        <v>1719</v>
      </c>
      <c r="G960" s="73"/>
      <c r="H960" s="76" t="s">
        <v>1519</v>
      </c>
      <c r="I960" s="96" t="s">
        <v>529</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1"/>
        <v>4</v>
      </c>
      <c r="D961" s="73"/>
      <c r="E961" s="70"/>
      <c r="F961" s="70" t="s">
        <v>1720</v>
      </c>
      <c r="G961" s="73"/>
      <c r="H961" s="76" t="s">
        <v>1521</v>
      </c>
      <c r="I961" s="96" t="s">
        <v>529</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1"/>
        <v>4</v>
      </c>
      <c r="D962" s="73"/>
      <c r="E962" s="70"/>
      <c r="F962" s="70" t="s">
        <v>1721</v>
      </c>
      <c r="G962" s="73"/>
      <c r="H962" s="76" t="s">
        <v>1523</v>
      </c>
      <c r="I962" s="96" t="s">
        <v>529</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1"/>
        <v>4</v>
      </c>
      <c r="D963" s="73"/>
      <c r="E963" s="70"/>
      <c r="F963" s="70" t="s">
        <v>1722</v>
      </c>
      <c r="G963" s="73"/>
      <c r="H963" s="76" t="s">
        <v>1525</v>
      </c>
      <c r="I963" s="96" t="s">
        <v>529</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1"/>
        <v>4</v>
      </c>
      <c r="D964" s="73"/>
      <c r="E964" s="70"/>
      <c r="F964" s="70" t="s">
        <v>1723</v>
      </c>
      <c r="G964" s="73"/>
      <c r="H964" s="76" t="s">
        <v>1519</v>
      </c>
      <c r="I964" s="96" t="s">
        <v>529</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251"/>
        <v>4</v>
      </c>
      <c r="D965" s="73"/>
      <c r="E965" s="70"/>
      <c r="F965" s="70" t="s">
        <v>1724</v>
      </c>
      <c r="G965" s="73"/>
      <c r="H965" s="76" t="s">
        <v>1521</v>
      </c>
      <c r="I965" s="96" t="s">
        <v>529</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251"/>
        <v>4</v>
      </c>
      <c r="D966" s="73"/>
      <c r="E966" s="70"/>
      <c r="F966" s="70" t="s">
        <v>1725</v>
      </c>
      <c r="G966" s="73"/>
      <c r="H966" s="76" t="s">
        <v>1523</v>
      </c>
      <c r="I966" s="96" t="s">
        <v>529</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251"/>
        <v>4</v>
      </c>
      <c r="D967" s="73"/>
      <c r="E967" s="70"/>
      <c r="F967" s="70" t="s">
        <v>1726</v>
      </c>
      <c r="G967" s="73"/>
      <c r="H967" s="76" t="s">
        <v>1525</v>
      </c>
      <c r="I967" s="96" t="s">
        <v>529</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251"/>
        <v>4</v>
      </c>
      <c r="D968" s="73"/>
      <c r="E968" s="70"/>
      <c r="F968" s="70" t="s">
        <v>1727</v>
      </c>
      <c r="G968" s="73"/>
      <c r="H968" s="76" t="s">
        <v>1519</v>
      </c>
      <c r="I968" s="96" t="s">
        <v>529</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251"/>
        <v>4</v>
      </c>
      <c r="D969" s="73"/>
      <c r="E969" s="70"/>
      <c r="F969" s="70" t="s">
        <v>1728</v>
      </c>
      <c r="G969" s="73"/>
      <c r="H969" s="76" t="s">
        <v>1521</v>
      </c>
      <c r="I969" s="96" t="s">
        <v>529</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1"/>
        <v>4</v>
      </c>
      <c r="D970" s="73"/>
      <c r="E970" s="70"/>
      <c r="F970" s="70" t="s">
        <v>1729</v>
      </c>
      <c r="G970" s="73"/>
      <c r="H970" s="76" t="s">
        <v>1523</v>
      </c>
      <c r="I970" s="96" t="s">
        <v>529</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1"/>
        <v>4</v>
      </c>
      <c r="D971" s="73"/>
      <c r="E971" s="70"/>
      <c r="F971" s="70" t="s">
        <v>1730</v>
      </c>
      <c r="G971" s="73"/>
      <c r="H971" s="76" t="s">
        <v>1525</v>
      </c>
      <c r="I971" s="96" t="s">
        <v>529</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252">INT($C$29)+3</f>
        <v>4</v>
      </c>
      <c r="D972" s="73"/>
      <c r="E972" s="70"/>
      <c r="F972" s="70" t="s">
        <v>1731</v>
      </c>
      <c r="G972" s="73"/>
      <c r="H972" s="76" t="s">
        <v>1641</v>
      </c>
      <c r="I972" s="96" t="s">
        <v>529</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2"/>
        <v>4</v>
      </c>
      <c r="D973" s="73"/>
      <c r="E973" s="70"/>
      <c r="F973" s="70" t="s">
        <v>1732</v>
      </c>
      <c r="G973" s="73"/>
      <c r="H973" s="76" t="s">
        <v>1521</v>
      </c>
      <c r="I973" s="96" t="s">
        <v>529</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2"/>
        <v>4</v>
      </c>
      <c r="D974" s="73"/>
      <c r="E974" s="70"/>
      <c r="F974" s="70" t="s">
        <v>1733</v>
      </c>
      <c r="G974" s="73"/>
      <c r="H974" s="76" t="s">
        <v>1523</v>
      </c>
      <c r="I974" s="96" t="s">
        <v>529</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2"/>
        <v>4</v>
      </c>
      <c r="D975" s="73"/>
      <c r="E975" s="70"/>
      <c r="F975" s="70" t="s">
        <v>1734</v>
      </c>
      <c r="G975" s="73"/>
      <c r="H975" s="76" t="s">
        <v>1525</v>
      </c>
      <c r="I975" s="96" t="s">
        <v>529</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2"/>
        <v>4</v>
      </c>
      <c r="D976" s="73"/>
      <c r="E976" s="70"/>
      <c r="F976" s="70" t="s">
        <v>1735</v>
      </c>
      <c r="G976" s="73"/>
      <c r="H976" s="76" t="s">
        <v>1646</v>
      </c>
      <c r="I976" s="96" t="s">
        <v>529</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2"/>
        <v>4</v>
      </c>
      <c r="D977" s="73"/>
      <c r="E977" s="70"/>
      <c r="F977" s="70" t="s">
        <v>1736</v>
      </c>
      <c r="G977" s="73"/>
      <c r="H977" s="76" t="s">
        <v>1648</v>
      </c>
      <c r="I977" s="96" t="s">
        <v>529</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2"/>
        <v>4</v>
      </c>
      <c r="D978" s="73"/>
      <c r="E978" s="70"/>
      <c r="F978" s="70" t="s">
        <v>1737</v>
      </c>
      <c r="G978" s="73"/>
      <c r="H978" s="76" t="s">
        <v>1650</v>
      </c>
      <c r="I978" s="96" t="s">
        <v>529</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2"/>
        <v>4</v>
      </c>
      <c r="D979" s="73"/>
      <c r="E979" s="70"/>
      <c r="F979" s="70" t="s">
        <v>1738</v>
      </c>
      <c r="G979" s="73"/>
      <c r="H979" s="76" t="s">
        <v>1652</v>
      </c>
      <c r="I979" s="96" t="s">
        <v>529</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1739</v>
      </c>
      <c r="F980" s="70" t="s">
        <v>1740</v>
      </c>
      <c r="G980" s="73"/>
      <c r="H980" s="76" t="s">
        <v>1741</v>
      </c>
      <c r="I980" s="96" t="s">
        <v>529</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1742</v>
      </c>
      <c r="AE980" s="76"/>
      <c r="AF980" s="76">
        <v>1</v>
      </c>
      <c r="AG980" s="76">
        <v>1</v>
      </c>
      <c r="AH980" s="73"/>
      <c r="AI980" s="57"/>
      <c r="AJ980" s="45"/>
      <c r="AK980" s="45"/>
      <c r="AL980" s="45"/>
    </row>
    <row r="981" spans="1:38" outlineLevel="2" x14ac:dyDescent="0.35">
      <c r="A981" s="45"/>
      <c r="B981" s="54"/>
      <c r="C981" s="47">
        <f>INT($C$29)+2</f>
        <v>3</v>
      </c>
      <c r="D981" s="73"/>
      <c r="E981" s="70"/>
      <c r="F981" s="70" t="s">
        <v>1743</v>
      </c>
      <c r="G981" s="73"/>
      <c r="H981" s="76" t="s">
        <v>1744</v>
      </c>
      <c r="I981" s="96" t="s">
        <v>529</v>
      </c>
      <c r="J981" s="96"/>
      <c r="K981" s="97">
        <v>0.52400000000000002</v>
      </c>
      <c r="L981" s="97">
        <v>0.65500000000000003</v>
      </c>
      <c r="M981" s="97">
        <v>0.41599999999999998</v>
      </c>
      <c r="N981" s="97">
        <v>0.41599999999999998</v>
      </c>
      <c r="O981" s="97">
        <v>0.41599999999999998</v>
      </c>
      <c r="P981" s="97">
        <v>0.57699999999999996</v>
      </c>
      <c r="Q981" s="76"/>
      <c r="R981" s="76" t="s">
        <v>577</v>
      </c>
      <c r="S981" s="76" t="s">
        <v>577</v>
      </c>
      <c r="T981" s="76"/>
      <c r="U981" s="260">
        <f t="shared" ref="U981:AB983" si="253">INDEX($K981:$Q981,1,U$43)</f>
        <v>0.52400000000000002</v>
      </c>
      <c r="V981" s="260">
        <f t="shared" si="253"/>
        <v>0.52400000000000002</v>
      </c>
      <c r="W981" s="260">
        <f t="shared" si="253"/>
        <v>0.52400000000000002</v>
      </c>
      <c r="X981" s="260">
        <f t="shared" si="253"/>
        <v>0.65500000000000003</v>
      </c>
      <c r="Y981" s="260">
        <f t="shared" si="253"/>
        <v>0.65500000000000003</v>
      </c>
      <c r="Z981" s="260">
        <f t="shared" si="253"/>
        <v>0.65500000000000003</v>
      </c>
      <c r="AA981" s="260">
        <f t="shared" si="253"/>
        <v>0.65500000000000003</v>
      </c>
      <c r="AB981" s="260">
        <f t="shared" si="253"/>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1745</v>
      </c>
      <c r="G982" s="73"/>
      <c r="H982" s="76" t="s">
        <v>1746</v>
      </c>
      <c r="I982" s="96" t="s">
        <v>529</v>
      </c>
      <c r="J982" s="96"/>
      <c r="K982" s="97">
        <v>0.70699999999999996</v>
      </c>
      <c r="L982" s="97">
        <v>0.88400000000000001</v>
      </c>
      <c r="M982" s="76"/>
      <c r="N982" s="76"/>
      <c r="O982" s="76"/>
      <c r="P982" s="76"/>
      <c r="Q982" s="76"/>
      <c r="R982" s="76" t="s">
        <v>577</v>
      </c>
      <c r="S982" s="76"/>
      <c r="T982" s="76"/>
      <c r="U982" s="260">
        <f t="shared" si="253"/>
        <v>0.70699999999999996</v>
      </c>
      <c r="V982" s="260">
        <f t="shared" si="253"/>
        <v>0.70699999999999996</v>
      </c>
      <c r="W982" s="260">
        <f t="shared" si="253"/>
        <v>0.70699999999999996</v>
      </c>
      <c r="X982" s="260">
        <f t="shared" si="253"/>
        <v>0.88400000000000001</v>
      </c>
      <c r="Y982" s="260">
        <f t="shared" si="253"/>
        <v>0.88400000000000001</v>
      </c>
      <c r="Z982" s="260">
        <f t="shared" si="253"/>
        <v>0.88400000000000001</v>
      </c>
      <c r="AA982" s="260">
        <f t="shared" si="253"/>
        <v>0.88400000000000001</v>
      </c>
      <c r="AB982" s="260">
        <f t="shared" si="253"/>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1747</v>
      </c>
      <c r="G983" s="73"/>
      <c r="H983" s="76" t="s">
        <v>1748</v>
      </c>
      <c r="I983" s="96" t="s">
        <v>529</v>
      </c>
      <c r="J983" s="96"/>
      <c r="K983" s="97">
        <v>0.89100000000000001</v>
      </c>
      <c r="L983" s="97">
        <v>1.1140000000000001</v>
      </c>
      <c r="M983" s="76"/>
      <c r="N983" s="76"/>
      <c r="O983" s="76"/>
      <c r="P983" s="76"/>
      <c r="Q983" s="76"/>
      <c r="R983" s="76" t="s">
        <v>577</v>
      </c>
      <c r="S983" s="76"/>
      <c r="T983" s="76"/>
      <c r="U983" s="260">
        <f t="shared" si="253"/>
        <v>0.89100000000000001</v>
      </c>
      <c r="V983" s="260">
        <f t="shared" si="253"/>
        <v>0.89100000000000001</v>
      </c>
      <c r="W983" s="260">
        <f t="shared" si="253"/>
        <v>0.89100000000000001</v>
      </c>
      <c r="X983" s="260">
        <f t="shared" si="253"/>
        <v>1.1140000000000001</v>
      </c>
      <c r="Y983" s="260">
        <f t="shared" si="253"/>
        <v>1.1140000000000001</v>
      </c>
      <c r="Z983" s="260">
        <f t="shared" si="253"/>
        <v>1.1140000000000001</v>
      </c>
      <c r="AA983" s="260">
        <f t="shared" si="253"/>
        <v>1.1140000000000001</v>
      </c>
      <c r="AB983" s="260">
        <f t="shared" si="253"/>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254">INT($C$29)+3</f>
        <v>4</v>
      </c>
      <c r="D984" s="73"/>
      <c r="E984" s="70"/>
      <c r="F984" s="70" t="s">
        <v>2578</v>
      </c>
      <c r="G984" s="73"/>
      <c r="H984" s="76" t="s">
        <v>1519</v>
      </c>
      <c r="I984" s="96" t="s">
        <v>529</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2579</v>
      </c>
      <c r="G985" s="73"/>
      <c r="H985" s="76" t="s">
        <v>1521</v>
      </c>
      <c r="I985" s="96" t="s">
        <v>529</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2580</v>
      </c>
      <c r="G986" s="73"/>
      <c r="H986" s="76" t="s">
        <v>1523</v>
      </c>
      <c r="I986" s="96" t="s">
        <v>529</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2581</v>
      </c>
      <c r="G987" s="73"/>
      <c r="H987" s="76" t="s">
        <v>1525</v>
      </c>
      <c r="I987" s="96" t="s">
        <v>529</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2582</v>
      </c>
      <c r="G988" s="73"/>
      <c r="H988" s="76" t="s">
        <v>1519</v>
      </c>
      <c r="I988" s="96" t="s">
        <v>529</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2583</v>
      </c>
      <c r="G989" s="73"/>
      <c r="H989" s="76" t="s">
        <v>1521</v>
      </c>
      <c r="I989" s="96" t="s">
        <v>529</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2584</v>
      </c>
      <c r="G990" s="73"/>
      <c r="H990" s="76" t="s">
        <v>1523</v>
      </c>
      <c r="I990" s="96" t="s">
        <v>529</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2585</v>
      </c>
      <c r="G991" s="73"/>
      <c r="H991" s="76" t="s">
        <v>1525</v>
      </c>
      <c r="I991" s="96" t="s">
        <v>529</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2586</v>
      </c>
      <c r="G992" s="73"/>
      <c r="H992" s="76" t="s">
        <v>1519</v>
      </c>
      <c r="I992" s="96" t="s">
        <v>529</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254"/>
        <v>4</v>
      </c>
      <c r="D993" s="73"/>
      <c r="E993" s="70"/>
      <c r="F993" s="70" t="s">
        <v>2587</v>
      </c>
      <c r="G993" s="73"/>
      <c r="H993" s="76" t="s">
        <v>1521</v>
      </c>
      <c r="I993" s="96" t="s">
        <v>529</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254"/>
        <v>4</v>
      </c>
      <c r="D994" s="73"/>
      <c r="E994" s="70"/>
      <c r="F994" s="70" t="s">
        <v>2588</v>
      </c>
      <c r="G994" s="73"/>
      <c r="H994" s="76" t="s">
        <v>1523</v>
      </c>
      <c r="I994" s="96" t="s">
        <v>529</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254"/>
        <v>4</v>
      </c>
      <c r="D995" s="73"/>
      <c r="E995" s="70"/>
      <c r="F995" s="70" t="s">
        <v>2589</v>
      </c>
      <c r="G995" s="73"/>
      <c r="H995" s="76" t="s">
        <v>1525</v>
      </c>
      <c r="I995" s="96" t="s">
        <v>529</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254"/>
        <v>4</v>
      </c>
      <c r="D996" s="73"/>
      <c r="E996" s="70"/>
      <c r="F996" s="70" t="s">
        <v>2590</v>
      </c>
      <c r="G996" s="73"/>
      <c r="H996" s="76" t="s">
        <v>1519</v>
      </c>
      <c r="I996" s="96" t="s">
        <v>529</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254"/>
        <v>4</v>
      </c>
      <c r="D997" s="73"/>
      <c r="E997" s="70"/>
      <c r="F997" s="70" t="s">
        <v>2591</v>
      </c>
      <c r="G997" s="73"/>
      <c r="H997" s="76" t="s">
        <v>1521</v>
      </c>
      <c r="I997" s="96" t="s">
        <v>529</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254"/>
        <v>4</v>
      </c>
      <c r="D998" s="73"/>
      <c r="E998" s="70"/>
      <c r="F998" s="70" t="s">
        <v>2592</v>
      </c>
      <c r="G998" s="73"/>
      <c r="H998" s="76" t="s">
        <v>1523</v>
      </c>
      <c r="I998" s="96" t="s">
        <v>529</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254"/>
        <v>4</v>
      </c>
      <c r="D999" s="73"/>
      <c r="E999" s="70"/>
      <c r="F999" s="70" t="s">
        <v>2593</v>
      </c>
      <c r="G999" s="73"/>
      <c r="H999" s="76" t="s">
        <v>1525</v>
      </c>
      <c r="I999" s="96" t="s">
        <v>529</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254"/>
        <v>4</v>
      </c>
      <c r="D1000" s="73"/>
      <c r="E1000" s="70"/>
      <c r="F1000" s="70" t="s">
        <v>2594</v>
      </c>
      <c r="G1000" s="73"/>
      <c r="H1000" s="76" t="s">
        <v>1519</v>
      </c>
      <c r="I1000" s="96" t="s">
        <v>529</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254"/>
        <v>4</v>
      </c>
      <c r="D1001" s="73"/>
      <c r="E1001" s="70"/>
      <c r="F1001" s="70" t="s">
        <v>2595</v>
      </c>
      <c r="G1001" s="73"/>
      <c r="H1001" s="76" t="s">
        <v>1521</v>
      </c>
      <c r="I1001" s="96" t="s">
        <v>529</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4"/>
        <v>4</v>
      </c>
      <c r="D1002" s="73"/>
      <c r="E1002" s="70"/>
      <c r="F1002" s="70" t="s">
        <v>2596</v>
      </c>
      <c r="G1002" s="73"/>
      <c r="H1002" s="76" t="s">
        <v>1523</v>
      </c>
      <c r="I1002" s="96" t="s">
        <v>529</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4"/>
        <v>4</v>
      </c>
      <c r="D1003" s="73"/>
      <c r="E1003" s="70"/>
      <c r="F1003" s="70" t="s">
        <v>2597</v>
      </c>
      <c r="G1003" s="73"/>
      <c r="H1003" s="76" t="s">
        <v>1525</v>
      </c>
      <c r="I1003" s="96" t="s">
        <v>529</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4"/>
        <v>4</v>
      </c>
      <c r="D1004" s="73"/>
      <c r="E1004" s="70"/>
      <c r="F1004" s="70" t="s">
        <v>2598</v>
      </c>
      <c r="G1004" s="73"/>
      <c r="H1004" s="76" t="s">
        <v>1519</v>
      </c>
      <c r="I1004" s="96" t="s">
        <v>529</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4"/>
        <v>4</v>
      </c>
      <c r="D1005" s="73"/>
      <c r="E1005" s="70"/>
      <c r="F1005" s="70" t="s">
        <v>2599</v>
      </c>
      <c r="G1005" s="73"/>
      <c r="H1005" s="76" t="s">
        <v>1521</v>
      </c>
      <c r="I1005" s="96" t="s">
        <v>529</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4"/>
        <v>4</v>
      </c>
      <c r="D1006" s="73"/>
      <c r="E1006" s="70"/>
      <c r="F1006" s="70" t="s">
        <v>2600</v>
      </c>
      <c r="G1006" s="73"/>
      <c r="H1006" s="76" t="s">
        <v>1523</v>
      </c>
      <c r="I1006" s="96" t="s">
        <v>529</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4"/>
        <v>4</v>
      </c>
      <c r="D1007" s="73"/>
      <c r="E1007" s="70"/>
      <c r="F1007" s="70" t="s">
        <v>2601</v>
      </c>
      <c r="G1007" s="73"/>
      <c r="H1007" s="76" t="s">
        <v>1525</v>
      </c>
      <c r="I1007" s="96" t="s">
        <v>529</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1749</v>
      </c>
      <c r="G1008" s="73"/>
      <c r="H1008" s="253" t="s">
        <v>1750</v>
      </c>
      <c r="I1008" s="96"/>
      <c r="J1008" s="96" t="s">
        <v>546</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1751</v>
      </c>
      <c r="F1009" s="70" t="s">
        <v>1752</v>
      </c>
      <c r="G1009" s="73"/>
      <c r="H1009" s="76" t="s">
        <v>1753</v>
      </c>
      <c r="I1009" s="76"/>
      <c r="J1009" s="76"/>
      <c r="K1009" s="97">
        <v>0.99704199999999998</v>
      </c>
      <c r="L1009" s="97">
        <v>0.99704199999999998</v>
      </c>
      <c r="M1009" s="76"/>
      <c r="N1009" s="76"/>
      <c r="O1009" s="76"/>
      <c r="P1009" s="76"/>
      <c r="Q1009" s="76"/>
      <c r="R1009" s="76"/>
      <c r="S1009" s="76"/>
      <c r="T1009" s="76"/>
      <c r="U1009" s="260">
        <f t="shared" ref="U1009:AB1009" si="255">INDEX($K1009:$Q1009,1,U$43)</f>
        <v>0.99704199999999998</v>
      </c>
      <c r="V1009" s="260">
        <f t="shared" si="255"/>
        <v>0.99704199999999998</v>
      </c>
      <c r="W1009" s="260">
        <f t="shared" si="255"/>
        <v>0.99704199999999998</v>
      </c>
      <c r="X1009" s="260">
        <f t="shared" si="255"/>
        <v>0.99704199999999998</v>
      </c>
      <c r="Y1009" s="260">
        <f t="shared" si="255"/>
        <v>0.99704199999999998</v>
      </c>
      <c r="Z1009" s="260">
        <f t="shared" si="255"/>
        <v>0.99704199999999998</v>
      </c>
      <c r="AA1009" s="260">
        <f t="shared" si="255"/>
        <v>0.99704199999999998</v>
      </c>
      <c r="AB1009" s="260">
        <f t="shared" si="255"/>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1754</v>
      </c>
      <c r="G1010" s="73"/>
      <c r="H1010" s="136" t="s">
        <v>2824</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1756</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1757</v>
      </c>
      <c r="G1011" s="73"/>
      <c r="H1011" s="76" t="s">
        <v>1758</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256">W1011</f>
        <v>0.13739999999999999</v>
      </c>
      <c r="Y1011" s="262">
        <f t="shared" si="256"/>
        <v>0.13739999999999999</v>
      </c>
      <c r="Z1011" s="262">
        <f t="shared" si="256"/>
        <v>0.13739999999999999</v>
      </c>
      <c r="AA1011" s="262">
        <f t="shared" si="256"/>
        <v>0.13739999999999999</v>
      </c>
      <c r="AB1011" s="262">
        <f t="shared" si="256"/>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1759</v>
      </c>
      <c r="G1012" s="73"/>
      <c r="H1012" s="76" t="s">
        <v>1760</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256"/>
        <v>0.16700000000000001</v>
      </c>
      <c r="Y1012" s="262">
        <f t="shared" si="256"/>
        <v>0.16700000000000001</v>
      </c>
      <c r="Z1012" s="262">
        <f t="shared" si="256"/>
        <v>0.16700000000000001</v>
      </c>
      <c r="AA1012" s="262">
        <f t="shared" si="256"/>
        <v>0.16700000000000001</v>
      </c>
      <c r="AB1012" s="262">
        <f t="shared" si="256"/>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1761</v>
      </c>
      <c r="G1013" s="73"/>
      <c r="H1013" s="76" t="s">
        <v>1762</v>
      </c>
      <c r="I1013" s="76"/>
      <c r="J1013" s="76"/>
      <c r="K1013" s="76"/>
      <c r="L1013" s="76"/>
      <c r="M1013" s="76"/>
      <c r="N1013" s="76"/>
      <c r="O1013" s="76"/>
      <c r="P1013" s="76"/>
      <c r="Q1013" s="76"/>
      <c r="R1013" s="76"/>
      <c r="S1013" s="76"/>
      <c r="T1013" s="76"/>
      <c r="U1013" s="97">
        <v>0.08</v>
      </c>
      <c r="V1013" s="97">
        <v>0.08</v>
      </c>
      <c r="W1013" s="97">
        <v>0.08</v>
      </c>
      <c r="X1013" s="262">
        <f t="shared" si="256"/>
        <v>0.08</v>
      </c>
      <c r="Y1013" s="262">
        <f t="shared" si="256"/>
        <v>0.08</v>
      </c>
      <c r="Z1013" s="262">
        <f t="shared" si="256"/>
        <v>0.08</v>
      </c>
      <c r="AA1013" s="262">
        <f t="shared" si="256"/>
        <v>0.08</v>
      </c>
      <c r="AB1013" s="262">
        <f t="shared" si="256"/>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1749</v>
      </c>
      <c r="G1014" s="73"/>
      <c r="H1014" s="274" t="s">
        <v>1763</v>
      </c>
      <c r="I1014" s="136"/>
      <c r="J1014" s="136" t="s">
        <v>1075</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1764</v>
      </c>
      <c r="G1015" s="73"/>
      <c r="H1015" s="76" t="s">
        <v>1765</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257">INT($C$29)+2</f>
        <v>3</v>
      </c>
      <c r="D1016" s="73"/>
      <c r="E1016" s="70"/>
      <c r="F1016" s="70" t="s">
        <v>1766</v>
      </c>
      <c r="G1016" s="73"/>
      <c r="H1016" s="76" t="s">
        <v>1767</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7"/>
        <v>3</v>
      </c>
      <c r="D1017" s="73"/>
      <c r="E1017" s="70"/>
      <c r="F1017" s="70" t="s">
        <v>1768</v>
      </c>
      <c r="G1017" s="73"/>
      <c r="H1017" s="76" t="s">
        <v>1769</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7"/>
        <v>3</v>
      </c>
      <c r="D1018" s="73"/>
      <c r="E1018" s="70"/>
      <c r="F1018" s="70" t="s">
        <v>1770</v>
      </c>
      <c r="G1018" s="73"/>
      <c r="H1018" s="76" t="s">
        <v>1771</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7"/>
        <v>3</v>
      </c>
      <c r="D1019" s="73"/>
      <c r="E1019" s="70"/>
      <c r="F1019" s="70" t="s">
        <v>1772</v>
      </c>
      <c r="G1019" s="73"/>
      <c r="H1019" s="76" t="s">
        <v>1773</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7"/>
        <v>3</v>
      </c>
      <c r="D1020" s="73"/>
      <c r="E1020" s="70"/>
      <c r="F1020" s="70" t="s">
        <v>1774</v>
      </c>
      <c r="G1020" s="73"/>
      <c r="H1020" s="76" t="s">
        <v>1775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7"/>
        <v>3</v>
      </c>
      <c r="D1021" s="73"/>
      <c r="E1021" s="70"/>
      <c r="F1021" s="70" t="s">
        <v>1776</v>
      </c>
      <c r="G1021" s="73"/>
      <c r="H1021" s="76" t="s">
        <v>1777</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7"/>
        <v>3</v>
      </c>
      <c r="D1022" s="73"/>
      <c r="E1022" s="70"/>
      <c r="F1022" s="70" t="s">
        <v>1778</v>
      </c>
      <c r="G1022" s="73"/>
      <c r="H1022" s="76" t="s">
        <v>1779</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258">INT($C$29)+3</f>
        <v>4</v>
      </c>
      <c r="D1023" s="73"/>
      <c r="E1023" s="70"/>
      <c r="F1023" s="70" t="s">
        <v>1780</v>
      </c>
      <c r="G1023" s="73"/>
      <c r="H1023" s="76" t="s">
        <v>631</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1781</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1782</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1783</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1784</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1785</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1786</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1787</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1788</v>
      </c>
      <c r="G1031" s="73"/>
      <c r="H1031" s="76" t="s">
        <v>631</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1789</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1790</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1791</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1792</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1793</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1794</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1795</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1796</v>
      </c>
      <c r="G1039" s="73"/>
      <c r="H1039" s="76" t="s">
        <v>631</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1797</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1798</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1799</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1800</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1801</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1802</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1803</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1804</v>
      </c>
      <c r="G1047" s="73"/>
      <c r="H1047" s="76" t="s">
        <v>631</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1805</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1806</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1807</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1808</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1809</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1810</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1811</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1812</v>
      </c>
      <c r="G1055" s="73"/>
      <c r="H1055" s="76" t="s">
        <v>631</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1813</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1814</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1815</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1816</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1817</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1818</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1819</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1820</v>
      </c>
      <c r="G1063" s="73"/>
      <c r="H1063" s="76" t="s">
        <v>631</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1821</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1822</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1823</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1824</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1825</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1826</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1827</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1828</v>
      </c>
      <c r="G1071" s="73"/>
      <c r="H1071" s="76" t="s">
        <v>631</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258"/>
        <v>4</v>
      </c>
      <c r="D1072" s="73"/>
      <c r="E1072" s="70"/>
      <c r="F1072" s="70" t="s">
        <v>1829</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8"/>
        <v>4</v>
      </c>
      <c r="D1073" s="73"/>
      <c r="E1073" s="70"/>
      <c r="F1073" s="70" t="s">
        <v>1830</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8"/>
        <v>4</v>
      </c>
      <c r="D1074" s="73"/>
      <c r="E1074" s="70"/>
      <c r="F1074" s="70" t="s">
        <v>1831</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8"/>
        <v>4</v>
      </c>
      <c r="D1075" s="73"/>
      <c r="E1075" s="70"/>
      <c r="F1075" s="70" t="s">
        <v>1832</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8"/>
        <v>4</v>
      </c>
      <c r="D1076" s="73"/>
      <c r="E1076" s="70"/>
      <c r="F1076" s="70" t="s">
        <v>1833</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8"/>
        <v>4</v>
      </c>
      <c r="D1077" s="73"/>
      <c r="E1077" s="70"/>
      <c r="F1077" s="70" t="s">
        <v>1834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8"/>
        <v>4</v>
      </c>
      <c r="D1078" s="73"/>
      <c r="E1078" s="70"/>
      <c r="F1078" s="70" t="s">
        <v>1835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8"/>
        <v>4</v>
      </c>
      <c r="D1079" s="73"/>
      <c r="E1079" s="70"/>
      <c r="F1079" s="70" t="s">
        <v>1836</v>
      </c>
      <c r="G1079" s="73"/>
      <c r="H1079" s="76" t="s">
        <v>631</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8"/>
        <v>4</v>
      </c>
      <c r="D1080" s="73"/>
      <c r="E1080" s="70"/>
      <c r="F1080" s="70" t="s">
        <v>1837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8"/>
        <v>4</v>
      </c>
      <c r="D1081" s="73"/>
      <c r="E1081" s="70"/>
      <c r="F1081" s="70" t="s">
        <v>1838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8"/>
        <v>4</v>
      </c>
      <c r="D1082" s="73"/>
      <c r="E1082" s="70"/>
      <c r="F1082" s="70" t="s">
        <v>1839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8"/>
        <v>4</v>
      </c>
      <c r="D1083" s="73"/>
      <c r="E1083" s="70"/>
      <c r="F1083" s="70" t="s">
        <v>1840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8"/>
        <v>4</v>
      </c>
      <c r="D1084" s="73"/>
      <c r="E1084" s="70"/>
      <c r="F1084" s="70" t="s">
        <v>1841</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8"/>
        <v>4</v>
      </c>
      <c r="D1085" s="73"/>
      <c r="E1085" s="70"/>
      <c r="F1085" s="70" t="s">
        <v>1842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8"/>
        <v>4</v>
      </c>
      <c r="D1086" s="73"/>
      <c r="E1086" s="70"/>
      <c r="F1086" s="70" t="s">
        <v>1843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259">INT($C$29)+3</f>
        <v>4</v>
      </c>
      <c r="D1087" s="73"/>
      <c r="E1087" s="70"/>
      <c r="F1087" s="70" t="s">
        <v>1844</v>
      </c>
      <c r="G1087" s="73"/>
      <c r="H1087" s="76" t="s">
        <v>631</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1845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1846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1847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1848</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1849</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1850</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1851</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1852</v>
      </c>
      <c r="G1095" s="73"/>
      <c r="H1095" s="76" t="s">
        <v>631</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259"/>
        <v>4</v>
      </c>
      <c r="D1096" s="73"/>
      <c r="E1096" s="70"/>
      <c r="F1096" s="70" t="s">
        <v>1853</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259"/>
        <v>4</v>
      </c>
      <c r="D1097" s="73"/>
      <c r="E1097" s="70"/>
      <c r="F1097" s="70" t="s">
        <v>1854</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259"/>
        <v>4</v>
      </c>
      <c r="D1098" s="73"/>
      <c r="E1098" s="70"/>
      <c r="F1098" s="70" t="s">
        <v>1855</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259"/>
        <v>4</v>
      </c>
      <c r="D1099" s="73"/>
      <c r="E1099" s="70"/>
      <c r="F1099" s="70" t="s">
        <v>1856</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259"/>
        <v>4</v>
      </c>
      <c r="D1100" s="73"/>
      <c r="E1100" s="70"/>
      <c r="F1100" s="70" t="s">
        <v>1857</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259"/>
        <v>4</v>
      </c>
      <c r="D1101" s="73"/>
      <c r="E1101" s="70"/>
      <c r="F1101" s="70" t="s">
        <v>1858</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259"/>
        <v>4</v>
      </c>
      <c r="D1102" s="73"/>
      <c r="E1102" s="70"/>
      <c r="F1102" s="70" t="s">
        <v>1859</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259"/>
        <v>4</v>
      </c>
      <c r="D1103" s="73"/>
      <c r="E1103" s="70"/>
      <c r="F1103" s="70" t="s">
        <v>1860</v>
      </c>
      <c r="G1103" s="73"/>
      <c r="H1103" s="76" t="s">
        <v>631</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259"/>
        <v>4</v>
      </c>
      <c r="D1104" s="73"/>
      <c r="E1104" s="70"/>
      <c r="F1104" s="70" t="s">
        <v>1861</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259"/>
        <v>4</v>
      </c>
      <c r="D1105" s="73"/>
      <c r="E1105" s="70"/>
      <c r="F1105" s="70" t="s">
        <v>1862</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259"/>
        <v>4</v>
      </c>
      <c r="D1106" s="73"/>
      <c r="E1106" s="70"/>
      <c r="F1106" s="70" t="s">
        <v>1863</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259"/>
        <v>4</v>
      </c>
      <c r="D1107" s="73"/>
      <c r="E1107" s="70"/>
      <c r="F1107" s="70" t="s">
        <v>1864</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259"/>
        <v>4</v>
      </c>
      <c r="D1108" s="73"/>
      <c r="E1108" s="70"/>
      <c r="F1108" s="70" t="s">
        <v>1865</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259"/>
        <v>4</v>
      </c>
      <c r="D1109" s="73"/>
      <c r="E1109" s="70"/>
      <c r="F1109" s="70" t="s">
        <v>1866</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259"/>
        <v>4</v>
      </c>
      <c r="D1110" s="73"/>
      <c r="E1110" s="70"/>
      <c r="F1110" s="70" t="s">
        <v>1867</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260">INT($C$29)+2</f>
        <v>3</v>
      </c>
      <c r="D1111" s="73"/>
      <c r="E1111" s="70"/>
      <c r="F1111" s="70" t="s">
        <v>1868</v>
      </c>
      <c r="G1111" s="73"/>
      <c r="H1111" s="76" t="s">
        <v>1869</v>
      </c>
      <c r="I1111" s="96" t="s">
        <v>2202</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1870</v>
      </c>
      <c r="AE1111" s="76"/>
      <c r="AF1111" s="97">
        <v>1</v>
      </c>
      <c r="AG1111" s="97">
        <v>1</v>
      </c>
      <c r="AH1111" s="73"/>
      <c r="AI1111" s="57"/>
      <c r="AJ1111" s="45"/>
      <c r="AK1111" s="45"/>
      <c r="AL1111" s="45"/>
    </row>
    <row r="1112" spans="1:38" outlineLevel="2" x14ac:dyDescent="0.35">
      <c r="A1112" s="45"/>
      <c r="B1112" s="54"/>
      <c r="C1112" s="47">
        <f t="shared" si="260"/>
        <v>3</v>
      </c>
      <c r="D1112" s="73"/>
      <c r="E1112" s="70"/>
      <c r="F1112" s="70" t="s">
        <v>1871</v>
      </c>
      <c r="G1112" s="73"/>
      <c r="H1112" s="76" t="s">
        <v>1872</v>
      </c>
      <c r="I1112" s="96"/>
      <c r="J1112" s="96"/>
      <c r="K1112" s="76"/>
      <c r="L1112" s="76"/>
      <c r="M1112" s="76"/>
      <c r="N1112" s="76"/>
      <c r="O1112" s="76"/>
      <c r="P1112" s="76"/>
      <c r="Q1112" s="76"/>
      <c r="R1112" s="76"/>
      <c r="S1112" s="76"/>
      <c r="T1112" s="76"/>
      <c r="U1112" s="287">
        <f>U1113</f>
        <v>9.9999999999999985E-3</v>
      </c>
      <c r="V1112" s="260">
        <f t="shared" ref="V1112:AB1112" si="261">V1113</f>
        <v>9.9999999999999985E-3</v>
      </c>
      <c r="W1112" s="260">
        <f t="shared" si="261"/>
        <v>9.9999999999999985E-3</v>
      </c>
      <c r="X1112" s="260">
        <f t="shared" si="261"/>
        <v>9.9999999999999985E-3</v>
      </c>
      <c r="Y1112" s="260">
        <f t="shared" si="261"/>
        <v>9.9999999999999985E-3</v>
      </c>
      <c r="Z1112" s="260">
        <f t="shared" si="261"/>
        <v>9.9999999999999985E-3</v>
      </c>
      <c r="AA1112" s="260">
        <f t="shared" si="261"/>
        <v>9.9999999999999985E-3</v>
      </c>
      <c r="AB1112" s="260">
        <f t="shared" si="261"/>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260"/>
        <v>3</v>
      </c>
      <c r="D1113" s="73"/>
      <c r="E1113" s="70"/>
      <c r="F1113" s="70" t="s">
        <v>1873</v>
      </c>
      <c r="G1113" s="73"/>
      <c r="H1113" s="76" t="s">
        <v>1874</v>
      </c>
      <c r="I1113" s="96" t="s">
        <v>2201</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262">W1113</f>
        <v>9.9999999999999985E-3</v>
      </c>
      <c r="Y1113" s="262">
        <f t="shared" si="262"/>
        <v>9.9999999999999985E-3</v>
      </c>
      <c r="Z1113" s="262">
        <f t="shared" si="262"/>
        <v>9.9999999999999985E-3</v>
      </c>
      <c r="AA1113" s="262">
        <f t="shared" si="262"/>
        <v>9.9999999999999985E-3</v>
      </c>
      <c r="AB1113" s="262">
        <f t="shared" si="262"/>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260"/>
        <v>3</v>
      </c>
      <c r="D1114" s="73"/>
      <c r="E1114" s="70"/>
      <c r="F1114" s="70" t="s">
        <v>1875</v>
      </c>
      <c r="G1114" s="73"/>
      <c r="H1114" s="76" t="s">
        <v>1876</v>
      </c>
      <c r="I1114" s="96" t="s">
        <v>2201</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262"/>
        <v>9.0000000000000011E-3</v>
      </c>
      <c r="Y1114" s="262">
        <f t="shared" si="262"/>
        <v>9.0000000000000011E-3</v>
      </c>
      <c r="Z1114" s="262">
        <f t="shared" si="262"/>
        <v>9.0000000000000011E-3</v>
      </c>
      <c r="AA1114" s="262">
        <f t="shared" si="262"/>
        <v>9.0000000000000011E-3</v>
      </c>
      <c r="AB1114" s="262">
        <f t="shared" si="262"/>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1877</v>
      </c>
      <c r="G1115" s="73"/>
      <c r="H1115" s="76" t="s">
        <v>1878</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1879</v>
      </c>
      <c r="G1116" s="73"/>
      <c r="H1116" s="76" t="s">
        <v>1880</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1881</v>
      </c>
      <c r="G1117" s="73"/>
      <c r="H1117" s="76" t="s">
        <v>1882</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260"/>
        <v>3</v>
      </c>
      <c r="D1118" s="73"/>
      <c r="E1118" s="70"/>
      <c r="F1118" s="70" t="s">
        <v>1883</v>
      </c>
      <c r="G1118" s="73"/>
      <c r="H1118" s="76" t="s">
        <v>1884</v>
      </c>
      <c r="I1118" s="76"/>
      <c r="J1118" s="76"/>
      <c r="K1118" s="76"/>
      <c r="L1118" s="76"/>
      <c r="M1118" s="76"/>
      <c r="N1118" s="76"/>
      <c r="O1118" s="76"/>
      <c r="P1118" s="76"/>
      <c r="Q1118" s="76"/>
      <c r="R1118" s="76"/>
      <c r="S1118" s="76"/>
      <c r="T1118" s="76"/>
      <c r="U1118" s="97">
        <v>0</v>
      </c>
      <c r="V1118" s="97">
        <v>0</v>
      </c>
      <c r="W1118" s="97">
        <v>0</v>
      </c>
      <c r="X1118" s="262">
        <f t="shared" ref="X1118:AB1119" si="263">W1118</f>
        <v>0</v>
      </c>
      <c r="Y1118" s="262">
        <f t="shared" si="263"/>
        <v>0</v>
      </c>
      <c r="Z1118" s="262">
        <f t="shared" si="263"/>
        <v>0</v>
      </c>
      <c r="AA1118" s="262">
        <f t="shared" si="263"/>
        <v>0</v>
      </c>
      <c r="AB1118" s="262">
        <f t="shared" si="263"/>
        <v>0</v>
      </c>
      <c r="AC1118" s="76"/>
      <c r="AD1118" s="97" t="s">
        <v>2199</v>
      </c>
      <c r="AE1118" s="76"/>
      <c r="AF1118" s="97">
        <v>1</v>
      </c>
      <c r="AG1118" s="97">
        <v>1</v>
      </c>
      <c r="AH1118" s="73"/>
      <c r="AI1118" s="57"/>
      <c r="AJ1118" s="45"/>
      <c r="AK1118" s="45"/>
      <c r="AL1118" s="45"/>
    </row>
    <row r="1119" spans="1:38" outlineLevel="2" x14ac:dyDescent="0.35">
      <c r="A1119" s="45"/>
      <c r="B1119" s="54"/>
      <c r="C1119" s="47">
        <f t="shared" si="260"/>
        <v>3</v>
      </c>
      <c r="D1119" s="73"/>
      <c r="E1119" s="70"/>
      <c r="F1119" s="70" t="s">
        <v>1885</v>
      </c>
      <c r="G1119" s="73"/>
      <c r="H1119" s="76" t="s">
        <v>1886</v>
      </c>
      <c r="I1119" s="96" t="s">
        <v>2204</v>
      </c>
      <c r="J1119" s="96"/>
      <c r="K1119" s="76"/>
      <c r="L1119" s="76"/>
      <c r="M1119" s="76"/>
      <c r="N1119" s="76"/>
      <c r="O1119" s="76"/>
      <c r="P1119" s="76"/>
      <c r="Q1119" s="76"/>
      <c r="R1119" s="76"/>
      <c r="S1119" s="76"/>
      <c r="T1119" s="76"/>
      <c r="U1119" s="97">
        <v>0</v>
      </c>
      <c r="V1119" s="97">
        <v>0</v>
      </c>
      <c r="W1119" s="97">
        <v>0</v>
      </c>
      <c r="X1119" s="262">
        <f t="shared" si="263"/>
        <v>0</v>
      </c>
      <c r="Y1119" s="262">
        <f t="shared" si="263"/>
        <v>0</v>
      </c>
      <c r="Z1119" s="262">
        <f t="shared" si="263"/>
        <v>0</v>
      </c>
      <c r="AA1119" s="262">
        <f t="shared" si="263"/>
        <v>0</v>
      </c>
      <c r="AB1119" s="262">
        <f t="shared" si="263"/>
        <v>0</v>
      </c>
      <c r="AC1119" s="76"/>
      <c r="AD1119" s="97" t="s">
        <v>1887</v>
      </c>
      <c r="AE1119" s="76"/>
      <c r="AF1119" s="97">
        <v>1</v>
      </c>
      <c r="AG1119" s="97">
        <v>1</v>
      </c>
      <c r="AH1119" s="73"/>
      <c r="AI1119" s="57"/>
      <c r="AJ1119" s="45"/>
      <c r="AK1119" s="45"/>
      <c r="AL1119" s="45"/>
    </row>
    <row r="1120" spans="1:38" outlineLevel="2" x14ac:dyDescent="0.35">
      <c r="A1120" s="45"/>
      <c r="B1120" s="54"/>
      <c r="C1120" s="47">
        <f t="shared" si="260"/>
        <v>3</v>
      </c>
      <c r="D1120" s="73"/>
      <c r="E1120" s="70"/>
      <c r="F1120" s="70" t="s">
        <v>1888</v>
      </c>
      <c r="G1120" s="73"/>
      <c r="H1120" s="76" t="s">
        <v>1889</v>
      </c>
      <c r="I1120" s="96"/>
      <c r="J1120" s="96"/>
      <c r="K1120" s="76"/>
      <c r="L1120" s="76"/>
      <c r="M1120" s="76"/>
      <c r="N1120" s="76"/>
      <c r="O1120" s="76"/>
      <c r="P1120" s="76"/>
      <c r="Q1120" s="76"/>
      <c r="R1120" s="76"/>
      <c r="S1120" s="76"/>
      <c r="T1120" s="76"/>
      <c r="U1120" s="260">
        <f t="shared" ref="U1120:AB1120" si="264">U1121</f>
        <v>-1.9E-2</v>
      </c>
      <c r="V1120" s="260">
        <f t="shared" si="264"/>
        <v>-1.9E-2</v>
      </c>
      <c r="W1120" s="260">
        <f t="shared" si="264"/>
        <v>-1.9E-2</v>
      </c>
      <c r="X1120" s="260">
        <f t="shared" si="264"/>
        <v>-1.9E-2</v>
      </c>
      <c r="Y1120" s="260">
        <f t="shared" si="264"/>
        <v>-1.9E-2</v>
      </c>
      <c r="Z1120" s="260">
        <f t="shared" si="264"/>
        <v>-1.9E-2</v>
      </c>
      <c r="AA1120" s="260">
        <f t="shared" si="264"/>
        <v>-1.9E-2</v>
      </c>
      <c r="AB1120" s="260">
        <f t="shared" si="264"/>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260"/>
        <v>3</v>
      </c>
      <c r="D1121" s="73"/>
      <c r="E1121" s="70"/>
      <c r="F1121" s="70" t="s">
        <v>1890</v>
      </c>
      <c r="G1121" s="73"/>
      <c r="H1121" s="76" t="s">
        <v>1891</v>
      </c>
      <c r="I1121" s="96" t="s">
        <v>2203</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265">W1121</f>
        <v>-1.9E-2</v>
      </c>
      <c r="Y1121" s="262">
        <f t="shared" si="265"/>
        <v>-1.9E-2</v>
      </c>
      <c r="Z1121" s="262">
        <f t="shared" si="265"/>
        <v>-1.9E-2</v>
      </c>
      <c r="AA1121" s="262">
        <f t="shared" si="265"/>
        <v>-1.9E-2</v>
      </c>
      <c r="AB1121" s="262">
        <f t="shared" si="265"/>
        <v>-1.9E-2</v>
      </c>
      <c r="AC1121" s="76"/>
      <c r="AD1121" s="76"/>
      <c r="AE1121" s="76"/>
      <c r="AF1121" s="97">
        <v>1</v>
      </c>
      <c r="AG1121" s="97">
        <v>1</v>
      </c>
      <c r="AH1121" s="73"/>
      <c r="AI1121" s="57"/>
      <c r="AJ1121" s="45"/>
      <c r="AK1121" s="45"/>
      <c r="AL1121" s="45"/>
    </row>
    <row r="1122" spans="1:38" outlineLevel="2" collapsed="1" x14ac:dyDescent="0.35">
      <c r="A1122" s="45"/>
      <c r="B1122" s="54"/>
      <c r="C1122" s="47">
        <f t="shared" si="260"/>
        <v>3</v>
      </c>
      <c r="D1122" s="73"/>
      <c r="E1122" s="70"/>
      <c r="F1122" s="70" t="s">
        <v>1892</v>
      </c>
      <c r="G1122" s="73"/>
      <c r="H1122" s="76" t="s">
        <v>1893</v>
      </c>
      <c r="I1122" s="96" t="s">
        <v>2203</v>
      </c>
      <c r="J1122" s="96"/>
      <c r="K1122" s="76"/>
      <c r="L1122" s="76"/>
      <c r="M1122" s="76"/>
      <c r="N1122" s="76"/>
      <c r="O1122" s="76"/>
      <c r="P1122" s="76"/>
      <c r="Q1122" s="76"/>
      <c r="R1122" s="76"/>
      <c r="S1122" s="76"/>
      <c r="T1122" s="76"/>
      <c r="U1122" s="97">
        <f>-0.031-U$1119</f>
        <v>-3.1E-2</v>
      </c>
      <c r="V1122" s="97">
        <f>-0.031-V$1119</f>
        <v>-3.1E-2</v>
      </c>
      <c r="W1122" s="97">
        <f>-0.031-W$1119</f>
        <v>-3.1E-2</v>
      </c>
      <c r="X1122" s="262">
        <f t="shared" si="265"/>
        <v>-3.1E-2</v>
      </c>
      <c r="Y1122" s="262">
        <f t="shared" si="265"/>
        <v>-3.1E-2</v>
      </c>
      <c r="Z1122" s="262">
        <f t="shared" si="265"/>
        <v>-3.1E-2</v>
      </c>
      <c r="AA1122" s="262">
        <f t="shared" si="265"/>
        <v>-3.1E-2</v>
      </c>
      <c r="AB1122" s="262">
        <f t="shared" si="265"/>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1894</v>
      </c>
      <c r="G1123" s="73"/>
      <c r="H1123" s="76" t="s">
        <v>1895</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1896</v>
      </c>
      <c r="G1124" s="73"/>
      <c r="H1124" s="76" t="s">
        <v>1897</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1898</v>
      </c>
      <c r="G1125" s="73"/>
      <c r="H1125" s="76" t="s">
        <v>1899</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260"/>
        <v>3</v>
      </c>
      <c r="D1126" s="73"/>
      <c r="E1126" s="70"/>
      <c r="F1126" s="70" t="s">
        <v>1900</v>
      </c>
      <c r="G1126" s="73"/>
      <c r="H1126" s="76" t="s">
        <v>1779</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2199</v>
      </c>
      <c r="AE1126" s="76"/>
      <c r="AF1126" s="97">
        <v>1</v>
      </c>
      <c r="AG1126" s="97">
        <v>1</v>
      </c>
      <c r="AH1126" s="73"/>
      <c r="AI1126" s="57"/>
      <c r="AJ1126" s="45"/>
      <c r="AK1126" s="45"/>
      <c r="AL1126" s="45"/>
    </row>
    <row r="1127" spans="1:38" hidden="1" outlineLevel="3" x14ac:dyDescent="0.35">
      <c r="A1127" s="45"/>
      <c r="B1127" s="54"/>
      <c r="C1127" s="47">
        <f t="shared" ref="C1127:C1142" si="266">INT($C$29)+3</f>
        <v>4</v>
      </c>
      <c r="D1127" s="73"/>
      <c r="E1127" s="70"/>
      <c r="F1127" s="70" t="s">
        <v>1901</v>
      </c>
      <c r="G1127" s="73"/>
      <c r="H1127" s="76" t="s">
        <v>631</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266"/>
        <v>4</v>
      </c>
      <c r="D1128" s="73"/>
      <c r="E1128" s="70"/>
      <c r="F1128" s="70" t="s">
        <v>1902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266"/>
        <v>4</v>
      </c>
      <c r="D1129" s="73"/>
      <c r="E1129" s="70"/>
      <c r="F1129" s="70" t="s">
        <v>1903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266"/>
        <v>4</v>
      </c>
      <c r="D1130" s="73"/>
      <c r="E1130" s="70"/>
      <c r="F1130" s="70" t="s">
        <v>1904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266"/>
        <v>4</v>
      </c>
      <c r="D1131" s="73"/>
      <c r="E1131" s="70"/>
      <c r="F1131" s="70" t="s">
        <v>1905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266"/>
        <v>4</v>
      </c>
      <c r="D1132" s="73"/>
      <c r="E1132" s="70"/>
      <c r="F1132" s="70" t="s">
        <v>1906</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266"/>
        <v>4</v>
      </c>
      <c r="D1133" s="73"/>
      <c r="E1133" s="70"/>
      <c r="F1133" s="70" t="s">
        <v>1907</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266"/>
        <v>4</v>
      </c>
      <c r="D1134" s="73"/>
      <c r="E1134" s="70"/>
      <c r="F1134" s="70" t="s">
        <v>1908</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266"/>
        <v>4</v>
      </c>
      <c r="D1135" s="73"/>
      <c r="E1135" s="70"/>
      <c r="F1135" s="70" t="s">
        <v>1909</v>
      </c>
      <c r="G1135" s="73"/>
      <c r="H1135" s="76" t="s">
        <v>631</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266"/>
        <v>4</v>
      </c>
      <c r="D1136" s="73"/>
      <c r="E1136" s="70"/>
      <c r="F1136" s="70" t="s">
        <v>1910</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266"/>
        <v>4</v>
      </c>
      <c r="D1137" s="73"/>
      <c r="E1137" s="70"/>
      <c r="F1137" s="70" t="s">
        <v>1911</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266"/>
        <v>4</v>
      </c>
      <c r="D1138" s="73"/>
      <c r="E1138" s="70"/>
      <c r="F1138" s="70" t="s">
        <v>1912</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266"/>
        <v>4</v>
      </c>
      <c r="D1139" s="73"/>
      <c r="E1139" s="70"/>
      <c r="F1139" s="70" t="s">
        <v>1913</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266"/>
        <v>4</v>
      </c>
      <c r="D1140" s="73"/>
      <c r="E1140" s="70"/>
      <c r="F1140" s="70" t="s">
        <v>1914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266"/>
        <v>4</v>
      </c>
      <c r="D1141" s="73"/>
      <c r="E1141" s="70"/>
      <c r="F1141" s="70" t="s">
        <v>1915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266"/>
        <v>4</v>
      </c>
      <c r="D1142" s="73"/>
      <c r="E1142" s="416"/>
      <c r="F1142" s="416" t="s">
        <v>1916</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260"/>
        <v>3</v>
      </c>
      <c r="D1143" s="73"/>
      <c r="E1143" s="420"/>
      <c r="F1143" s="420" t="s">
        <v>1917</v>
      </c>
      <c r="G1143" s="421"/>
      <c r="H1143" s="188" t="s">
        <v>1918</v>
      </c>
      <c r="I1143" s="158"/>
      <c r="J1143" s="158"/>
      <c r="K1143" s="188"/>
      <c r="L1143" s="188"/>
      <c r="M1143" s="188"/>
      <c r="N1143" s="188"/>
      <c r="O1143" s="188"/>
      <c r="P1143" s="188"/>
      <c r="Q1143" s="188"/>
      <c r="R1143" s="188"/>
      <c r="S1143" s="188"/>
      <c r="T1143" s="188"/>
      <c r="U1143" s="422">
        <v>3.024E-2</v>
      </c>
      <c r="V1143" s="423">
        <f t="shared" ref="V1143:W1143" si="267">U1143</f>
        <v>3.024E-2</v>
      </c>
      <c r="W1143" s="423">
        <f t="shared" si="267"/>
        <v>3.024E-2</v>
      </c>
      <c r="X1143" s="423">
        <f>Y1143</f>
        <v>2.248E-2</v>
      </c>
      <c r="Y1143" s="422">
        <v>2.248E-2</v>
      </c>
      <c r="Z1143" s="423">
        <f>Y1143</f>
        <v>2.248E-2</v>
      </c>
      <c r="AA1143" s="423">
        <f>Z1143</f>
        <v>2.248E-2</v>
      </c>
      <c r="AB1143" s="423">
        <f>AA1143</f>
        <v>2.248E-2</v>
      </c>
      <c r="AC1143" s="188"/>
      <c r="AD1143" s="422" t="s">
        <v>1919</v>
      </c>
      <c r="AE1143" s="188"/>
      <c r="AF1143" s="422">
        <v>1</v>
      </c>
      <c r="AG1143" s="422">
        <v>1</v>
      </c>
      <c r="AH1143" s="73"/>
      <c r="AI1143" s="57"/>
      <c r="AJ1143" s="45"/>
      <c r="AK1143" s="45"/>
      <c r="AL1143" s="45"/>
    </row>
    <row r="1144" spans="1:38" outlineLevel="2" x14ac:dyDescent="0.35">
      <c r="A1144" s="45"/>
      <c r="B1144" s="54"/>
      <c r="C1144" s="47">
        <f t="shared" si="260"/>
        <v>3</v>
      </c>
      <c r="D1144" s="73"/>
      <c r="E1144" s="70"/>
      <c r="F1144" s="70" t="s">
        <v>1920</v>
      </c>
      <c r="G1144" s="241"/>
      <c r="H1144" s="76" t="s">
        <v>1921</v>
      </c>
      <c r="I1144" s="96"/>
      <c r="J1144" s="96"/>
      <c r="K1144" s="76"/>
      <c r="L1144" s="76"/>
      <c r="M1144" s="76"/>
      <c r="N1144" s="76"/>
      <c r="O1144" s="76"/>
      <c r="P1144" s="76"/>
      <c r="Q1144" s="76"/>
      <c r="R1144" s="76"/>
      <c r="S1144" s="76"/>
      <c r="T1144" s="76"/>
      <c r="U1144" s="260">
        <f t="shared" ref="U1144:AB1144" si="268">U1145</f>
        <v>8.5699999999999995E-3</v>
      </c>
      <c r="V1144" s="260">
        <f t="shared" si="268"/>
        <v>8.5699999999999995E-3</v>
      </c>
      <c r="W1144" s="260">
        <f t="shared" si="268"/>
        <v>8.5699999999999995E-3</v>
      </c>
      <c r="X1144" s="260">
        <f t="shared" si="268"/>
        <v>2.7799999999999999E-3</v>
      </c>
      <c r="Y1144" s="260">
        <f t="shared" si="268"/>
        <v>2.7799999999999999E-3</v>
      </c>
      <c r="Z1144" s="260">
        <f t="shared" si="268"/>
        <v>2.7799999999999999E-3</v>
      </c>
      <c r="AA1144" s="260">
        <f t="shared" si="268"/>
        <v>2.7799999999999999E-3</v>
      </c>
      <c r="AB1144" s="260">
        <f t="shared" si="268"/>
        <v>2.7799999999999999E-3</v>
      </c>
      <c r="AC1144" s="76"/>
      <c r="AD1144" s="97" t="s">
        <v>2212</v>
      </c>
      <c r="AE1144" s="76"/>
      <c r="AF1144" s="260">
        <f>AF1145</f>
        <v>1</v>
      </c>
      <c r="AG1144" s="260">
        <f>AG1145</f>
        <v>1</v>
      </c>
      <c r="AH1144" s="73"/>
      <c r="AI1144" s="57"/>
      <c r="AJ1144" s="45"/>
      <c r="AK1144" s="45"/>
      <c r="AL1144" s="45"/>
    </row>
    <row r="1145" spans="1:38" outlineLevel="2" x14ac:dyDescent="0.35">
      <c r="A1145" s="45"/>
      <c r="B1145" s="54"/>
      <c r="C1145" s="47">
        <f t="shared" si="260"/>
        <v>3</v>
      </c>
      <c r="D1145" s="73"/>
      <c r="E1145" s="70"/>
      <c r="F1145" s="70" t="s">
        <v>1922</v>
      </c>
      <c r="G1145" s="241"/>
      <c r="H1145" s="76" t="s">
        <v>1923</v>
      </c>
      <c r="I1145" s="96"/>
      <c r="J1145" s="96"/>
      <c r="K1145" s="76"/>
      <c r="L1145" s="76"/>
      <c r="M1145" s="76"/>
      <c r="N1145" s="76"/>
      <c r="O1145" s="76"/>
      <c r="P1145" s="76"/>
      <c r="Q1145" s="76"/>
      <c r="R1145" s="76"/>
      <c r="S1145" s="76"/>
      <c r="T1145" s="76"/>
      <c r="U1145" s="97">
        <v>8.5699999999999995E-3</v>
      </c>
      <c r="V1145" s="418">
        <f t="shared" ref="V1145:V1146" si="269">U1145</f>
        <v>8.5699999999999995E-3</v>
      </c>
      <c r="W1145" s="418">
        <f t="shared" ref="W1145:W1146" si="270">V1145</f>
        <v>8.5699999999999995E-3</v>
      </c>
      <c r="X1145" s="418">
        <f>Y1145</f>
        <v>2.7799999999999999E-3</v>
      </c>
      <c r="Y1145" s="97">
        <v>2.7799999999999999E-3</v>
      </c>
      <c r="Z1145" s="418">
        <f t="shared" ref="Z1145:AB1146" si="271">Y1145</f>
        <v>2.7799999999999999E-3</v>
      </c>
      <c r="AA1145" s="418">
        <f t="shared" si="271"/>
        <v>2.7799999999999999E-3</v>
      </c>
      <c r="AB1145" s="418">
        <f t="shared" si="2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260"/>
        <v>3</v>
      </c>
      <c r="D1146" s="73"/>
      <c r="E1146" s="70"/>
      <c r="F1146" s="70" t="s">
        <v>1924</v>
      </c>
      <c r="G1146" s="241"/>
      <c r="H1146" s="76" t="s">
        <v>1925</v>
      </c>
      <c r="I1146" s="96"/>
      <c r="J1146" s="96"/>
      <c r="K1146" s="76"/>
      <c r="L1146" s="76"/>
      <c r="M1146" s="76"/>
      <c r="N1146" s="76"/>
      <c r="O1146" s="76"/>
      <c r="P1146" s="76"/>
      <c r="Q1146" s="76"/>
      <c r="R1146" s="76"/>
      <c r="S1146" s="76"/>
      <c r="T1146" s="76"/>
      <c r="U1146" s="97">
        <v>1.626E-2</v>
      </c>
      <c r="V1146" s="418">
        <f t="shared" si="269"/>
        <v>1.626E-2</v>
      </c>
      <c r="W1146" s="418">
        <f t="shared" si="270"/>
        <v>1.626E-2</v>
      </c>
      <c r="X1146" s="418">
        <f>Y1146</f>
        <v>1.6129999999999999E-2</v>
      </c>
      <c r="Y1146" s="97">
        <v>1.6129999999999999E-2</v>
      </c>
      <c r="Z1146" s="418">
        <f t="shared" si="271"/>
        <v>1.6129999999999999E-2</v>
      </c>
      <c r="AA1146" s="418">
        <f t="shared" si="271"/>
        <v>1.6129999999999999E-2</v>
      </c>
      <c r="AB1146" s="418">
        <f t="shared" si="2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1926</v>
      </c>
      <c r="G1147" s="241"/>
      <c r="H1147" s="76" t="s">
        <v>1927</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1928</v>
      </c>
      <c r="G1148" s="241"/>
      <c r="H1148" s="76" t="s">
        <v>1929</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1930</v>
      </c>
      <c r="G1149" s="241"/>
      <c r="H1149" s="76" t="s">
        <v>1931</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260"/>
        <v>3</v>
      </c>
      <c r="D1150" s="73"/>
      <c r="E1150" s="424"/>
      <c r="F1150" s="424" t="s">
        <v>1932</v>
      </c>
      <c r="G1150" s="425"/>
      <c r="H1150" s="191" t="s">
        <v>1933</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 si="272">Y1150</f>
        <v>4.2411000000000003</v>
      </c>
      <c r="AA1150" s="429">
        <f t="shared" ref="AA1150" si="273">Z1150</f>
        <v>4.2411000000000003</v>
      </c>
      <c r="AB1150" s="429">
        <f t="shared" ref="AB1150" si="274">AA1150</f>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260"/>
        <v>3</v>
      </c>
      <c r="D1151" s="73"/>
      <c r="E1151" s="417"/>
      <c r="F1151" s="417" t="s">
        <v>1934</v>
      </c>
      <c r="G1151" s="73"/>
      <c r="H1151" s="105" t="s">
        <v>1935</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ref="Z1151:AB1151" si="275">Y1151</f>
        <v>0.13919999999999999</v>
      </c>
      <c r="AA1151" s="419">
        <f t="shared" si="275"/>
        <v>0.13919999999999999</v>
      </c>
      <c r="AB1151" s="419">
        <f t="shared" si="275"/>
        <v>0.13919999999999999</v>
      </c>
      <c r="AC1151" s="105"/>
      <c r="AD1151" s="126" t="s">
        <v>1313</v>
      </c>
      <c r="AE1151" s="105"/>
      <c r="AF1151" s="126">
        <v>1</v>
      </c>
      <c r="AG1151" s="126">
        <v>1</v>
      </c>
      <c r="AH1151" s="73"/>
      <c r="AI1151" s="57"/>
      <c r="AJ1151" s="45"/>
      <c r="AK1151" s="45"/>
      <c r="AL1151" s="45"/>
    </row>
    <row r="1152" spans="1:38" outlineLevel="2" x14ac:dyDescent="0.35">
      <c r="A1152" s="45"/>
      <c r="B1152" s="54"/>
      <c r="C1152" s="47">
        <f t="shared" si="260"/>
        <v>3</v>
      </c>
      <c r="D1152" s="73"/>
      <c r="E1152" s="70"/>
      <c r="F1152" s="70" t="s">
        <v>1936</v>
      </c>
      <c r="G1152" s="73"/>
      <c r="H1152" s="76" t="s">
        <v>1937</v>
      </c>
      <c r="I1152" s="96"/>
      <c r="J1152" s="96"/>
      <c r="K1152" s="76"/>
      <c r="L1152" s="76"/>
      <c r="M1152" s="76"/>
      <c r="N1152" s="76"/>
      <c r="O1152" s="76"/>
      <c r="P1152" s="76"/>
      <c r="Q1152" s="76"/>
      <c r="R1152" s="76"/>
      <c r="S1152" s="76"/>
      <c r="T1152" s="76"/>
      <c r="U1152" s="260">
        <f t="shared" ref="U1152:AB1152" si="276">U1153</f>
        <v>0.03</v>
      </c>
      <c r="V1152" s="260">
        <f t="shared" si="276"/>
        <v>0.03</v>
      </c>
      <c r="W1152" s="260">
        <f t="shared" si="276"/>
        <v>0.03</v>
      </c>
      <c r="X1152" s="260">
        <f t="shared" si="276"/>
        <v>7.0000000000000062E-3</v>
      </c>
      <c r="Y1152" s="260">
        <f t="shared" si="276"/>
        <v>7.0000000000000062E-3</v>
      </c>
      <c r="Z1152" s="260">
        <f t="shared" si="276"/>
        <v>7.0000000000000062E-3</v>
      </c>
      <c r="AA1152" s="260">
        <f t="shared" si="276"/>
        <v>7.0000000000000062E-3</v>
      </c>
      <c r="AB1152" s="260">
        <f t="shared" si="276"/>
        <v>7.0000000000000062E-3</v>
      </c>
      <c r="AC1152" s="76"/>
      <c r="AD1152" s="97" t="s">
        <v>2212</v>
      </c>
      <c r="AE1152" s="76"/>
      <c r="AF1152" s="260">
        <f>AF1153</f>
        <v>1</v>
      </c>
      <c r="AG1152" s="260">
        <f>AG1153</f>
        <v>1</v>
      </c>
      <c r="AH1152" s="73"/>
      <c r="AI1152" s="57"/>
      <c r="AJ1152" s="45"/>
      <c r="AK1152" s="45"/>
      <c r="AL1152" s="45"/>
    </row>
    <row r="1153" spans="1:38" outlineLevel="2" x14ac:dyDescent="0.35">
      <c r="A1153" s="45"/>
      <c r="B1153" s="54"/>
      <c r="C1153" s="47">
        <f t="shared" si="260"/>
        <v>3</v>
      </c>
      <c r="D1153" s="73"/>
      <c r="E1153" s="70"/>
      <c r="F1153" s="70" t="s">
        <v>1938</v>
      </c>
      <c r="G1153" s="73"/>
      <c r="H1153" s="76" t="s">
        <v>1769</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277">Y1153</f>
        <v>7.0000000000000062E-3</v>
      </c>
      <c r="Y1153" s="97">
        <f>0.1462-Y$1151</f>
        <v>7.0000000000000062E-3</v>
      </c>
      <c r="Z1153" s="262">
        <f t="shared" ref="Z1153:AB1159" si="278">Y1153</f>
        <v>7.0000000000000062E-3</v>
      </c>
      <c r="AA1153" s="262">
        <f t="shared" si="278"/>
        <v>7.0000000000000062E-3</v>
      </c>
      <c r="AB1153" s="262">
        <f t="shared" si="278"/>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260"/>
        <v>3</v>
      </c>
      <c r="D1154" s="73"/>
      <c r="E1154" s="70"/>
      <c r="F1154" s="70" t="s">
        <v>1939</v>
      </c>
      <c r="G1154" s="73"/>
      <c r="H1154" s="76" t="s">
        <v>1771</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277"/>
        <v>-3.0299999999999994E-2</v>
      </c>
      <c r="Y1154" s="97">
        <f>0.1089-Y$1151</f>
        <v>-3.0299999999999994E-2</v>
      </c>
      <c r="Z1154" s="262">
        <f t="shared" si="278"/>
        <v>-3.0299999999999994E-2</v>
      </c>
      <c r="AA1154" s="262">
        <f t="shared" si="278"/>
        <v>-3.0299999999999994E-2</v>
      </c>
      <c r="AB1154" s="262">
        <f t="shared" si="278"/>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260"/>
        <v>3</v>
      </c>
      <c r="D1155" s="73"/>
      <c r="E1155" s="70"/>
      <c r="F1155" s="70" t="s">
        <v>1940</v>
      </c>
      <c r="G1155" s="73"/>
      <c r="H1155" s="76" t="s">
        <v>1773</v>
      </c>
      <c r="I1155" s="76"/>
      <c r="J1155" s="76"/>
      <c r="K1155" s="76"/>
      <c r="L1155" s="76"/>
      <c r="M1155" s="76"/>
      <c r="N1155" s="76"/>
      <c r="O1155" s="76"/>
      <c r="P1155" s="76"/>
      <c r="Q1155" s="76"/>
      <c r="R1155" s="76"/>
      <c r="S1155" s="76"/>
      <c r="T1155" s="76"/>
      <c r="U1155" s="97">
        <f>0-U$1151</f>
        <v>-0.18</v>
      </c>
      <c r="V1155" s="97">
        <f>0-V$1151</f>
        <v>-0.18</v>
      </c>
      <c r="W1155" s="97">
        <f>0-W$1151</f>
        <v>-0.18</v>
      </c>
      <c r="X1155" s="262">
        <f t="shared" si="277"/>
        <v>-0.13919999999999999</v>
      </c>
      <c r="Y1155" s="97">
        <f>0-Y$1151</f>
        <v>-0.13919999999999999</v>
      </c>
      <c r="Z1155" s="262">
        <f t="shared" si="278"/>
        <v>-0.13919999999999999</v>
      </c>
      <c r="AA1155" s="262">
        <f t="shared" si="278"/>
        <v>-0.13919999999999999</v>
      </c>
      <c r="AB1155" s="262">
        <f t="shared" si="278"/>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260"/>
        <v>3</v>
      </c>
      <c r="D1156" s="73"/>
      <c r="E1156" s="70"/>
      <c r="F1156" s="70" t="s">
        <v>1941</v>
      </c>
      <c r="G1156" s="73"/>
      <c r="H1156" s="76" t="s">
        <v>1929</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277"/>
        <v>0</v>
      </c>
      <c r="Y1156" s="76">
        <v>0</v>
      </c>
      <c r="Z1156" s="262">
        <f t="shared" si="278"/>
        <v>0</v>
      </c>
      <c r="AA1156" s="262">
        <f t="shared" si="278"/>
        <v>0</v>
      </c>
      <c r="AB1156" s="262">
        <f t="shared" si="278"/>
        <v>0</v>
      </c>
      <c r="AC1156" s="76"/>
      <c r="AD1156" s="76"/>
      <c r="AE1156" s="76"/>
      <c r="AF1156" s="97">
        <v>1</v>
      </c>
      <c r="AG1156" s="97">
        <v>1</v>
      </c>
      <c r="AH1156" s="73"/>
      <c r="AI1156" s="57"/>
      <c r="AJ1156" s="45"/>
      <c r="AK1156" s="45"/>
      <c r="AL1156" s="45"/>
    </row>
    <row r="1157" spans="1:38" outlineLevel="2" x14ac:dyDescent="0.35">
      <c r="A1157" s="45"/>
      <c r="B1157" s="54"/>
      <c r="C1157" s="47">
        <f t="shared" si="260"/>
        <v>3</v>
      </c>
      <c r="D1157" s="73"/>
      <c r="E1157" s="70"/>
      <c r="F1157" s="70" t="s">
        <v>1942</v>
      </c>
      <c r="G1157" s="73"/>
      <c r="H1157" s="76" t="s">
        <v>1931</v>
      </c>
      <c r="I1157" s="76"/>
      <c r="J1157" s="76"/>
      <c r="K1157" s="76"/>
      <c r="L1157" s="76"/>
      <c r="M1157" s="76"/>
      <c r="N1157" s="76"/>
      <c r="O1157" s="76"/>
      <c r="P1157" s="76"/>
      <c r="Q1157" s="76"/>
      <c r="R1157" s="76"/>
      <c r="S1157" s="76"/>
      <c r="T1157" s="76"/>
      <c r="U1157" s="97">
        <v>-1.5E-6</v>
      </c>
      <c r="V1157" s="97">
        <v>-1.5E-6</v>
      </c>
      <c r="W1157" s="97">
        <v>-1.5E-6</v>
      </c>
      <c r="X1157" s="262">
        <f t="shared" si="277"/>
        <v>0</v>
      </c>
      <c r="Y1157" s="76">
        <v>0</v>
      </c>
      <c r="Z1157" s="262">
        <f t="shared" si="278"/>
        <v>0</v>
      </c>
      <c r="AA1157" s="262">
        <f t="shared" si="278"/>
        <v>0</v>
      </c>
      <c r="AB1157" s="262">
        <f t="shared" si="278"/>
        <v>0</v>
      </c>
      <c r="AC1157" s="76"/>
      <c r="AD1157" s="76"/>
      <c r="AE1157" s="76"/>
      <c r="AF1157" s="97">
        <v>1</v>
      </c>
      <c r="AG1157" s="97">
        <v>1</v>
      </c>
      <c r="AH1157" s="73"/>
      <c r="AI1157" s="57"/>
      <c r="AJ1157" s="45"/>
      <c r="AK1157" s="45"/>
      <c r="AL1157" s="45"/>
    </row>
    <row r="1158" spans="1:38" outlineLevel="2" x14ac:dyDescent="0.35">
      <c r="A1158" s="45"/>
      <c r="B1158" s="54"/>
      <c r="C1158" s="47">
        <f t="shared" si="260"/>
        <v>3</v>
      </c>
      <c r="D1158" s="73"/>
      <c r="E1158" s="70"/>
      <c r="F1158" s="70" t="s">
        <v>1943</v>
      </c>
      <c r="G1158" s="73"/>
      <c r="H1158" s="76" t="s">
        <v>1944</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277"/>
        <v>24.748000000000001</v>
      </c>
      <c r="Y1158" s="97">
        <f>27.01-0.2262*10</f>
        <v>24.748000000000001</v>
      </c>
      <c r="Z1158" s="262">
        <f t="shared" si="278"/>
        <v>24.748000000000001</v>
      </c>
      <c r="AA1158" s="262">
        <f t="shared" si="278"/>
        <v>24.748000000000001</v>
      </c>
      <c r="AB1158" s="262">
        <f t="shared" si="278"/>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260"/>
        <v>3</v>
      </c>
      <c r="D1159" s="73"/>
      <c r="E1159" s="70"/>
      <c r="F1159" s="70" t="s">
        <v>1945</v>
      </c>
      <c r="G1159" s="73"/>
      <c r="H1159" s="76" t="s">
        <v>1946</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277"/>
        <v>2.0499999999999997E-3</v>
      </c>
      <c r="Y1159" s="97">
        <f>2.05/1000</f>
        <v>2.0499999999999997E-3</v>
      </c>
      <c r="Z1159" s="262">
        <f t="shared" si="278"/>
        <v>2.0499999999999997E-3</v>
      </c>
      <c r="AA1159" s="262">
        <f t="shared" si="278"/>
        <v>2.0499999999999997E-3</v>
      </c>
      <c r="AB1159" s="262">
        <f t="shared" si="278"/>
        <v>2.0499999999999997E-3</v>
      </c>
      <c r="AC1159" s="76"/>
      <c r="AD1159" s="97" t="s">
        <v>1320</v>
      </c>
      <c r="AE1159" s="76"/>
      <c r="AF1159" s="97">
        <v>1</v>
      </c>
      <c r="AG1159" s="97">
        <v>1</v>
      </c>
      <c r="AH1159" s="73"/>
      <c r="AI1159" s="57"/>
      <c r="AJ1159" s="45"/>
      <c r="AK1159" s="45"/>
      <c r="AL1159" s="45"/>
    </row>
    <row r="1160" spans="1:38" outlineLevel="2" x14ac:dyDescent="0.35">
      <c r="A1160" s="45"/>
      <c r="B1160" s="54"/>
      <c r="C1160" s="47">
        <f t="shared" si="260"/>
        <v>3</v>
      </c>
      <c r="D1160" s="73"/>
      <c r="E1160" s="70"/>
      <c r="F1160" s="70" t="s">
        <v>1947</v>
      </c>
      <c r="G1160" s="73"/>
      <c r="H1160" s="76" t="s">
        <v>1948</v>
      </c>
      <c r="I1160" s="96"/>
      <c r="J1160" s="96"/>
      <c r="K1160" s="76"/>
      <c r="L1160" s="76"/>
      <c r="M1160" s="76"/>
      <c r="N1160" s="76"/>
      <c r="O1160" s="76"/>
      <c r="P1160" s="76"/>
      <c r="Q1160" s="76"/>
      <c r="R1160" s="76"/>
      <c r="S1160" s="76"/>
      <c r="T1160" s="76"/>
      <c r="U1160" s="260">
        <f t="shared" ref="U1160:AB1160" si="279">U1161</f>
        <v>-5.9999999999999724E-5</v>
      </c>
      <c r="V1160" s="260">
        <f t="shared" si="279"/>
        <v>-5.9999999999999724E-5</v>
      </c>
      <c r="W1160" s="260">
        <f t="shared" si="279"/>
        <v>-5.9999999999999724E-5</v>
      </c>
      <c r="X1160" s="260">
        <f t="shared" si="279"/>
        <v>-5.9999999999999724E-5</v>
      </c>
      <c r="Y1160" s="260">
        <f t="shared" si="279"/>
        <v>-5.9999999999999724E-5</v>
      </c>
      <c r="Z1160" s="260">
        <f t="shared" si="279"/>
        <v>-5.9999999999999724E-5</v>
      </c>
      <c r="AA1160" s="260">
        <f t="shared" si="279"/>
        <v>-5.9999999999999724E-5</v>
      </c>
      <c r="AB1160" s="260">
        <f t="shared" si="279"/>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260"/>
        <v>3</v>
      </c>
      <c r="D1161" s="73"/>
      <c r="E1161" s="70"/>
      <c r="F1161" s="70" t="s">
        <v>1949</v>
      </c>
      <c r="G1161" s="73"/>
      <c r="H1161" s="76" t="s">
        <v>1950</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280">Y1161</f>
        <v>-5.9999999999999724E-5</v>
      </c>
      <c r="Y1161" s="97">
        <f>1.99/1000-Y$1159</f>
        <v>-5.9999999999999724E-5</v>
      </c>
      <c r="Z1161" s="262">
        <f t="shared" ref="Z1161:AB1166" si="281">Y1161</f>
        <v>-5.9999999999999724E-5</v>
      </c>
      <c r="AA1161" s="262">
        <f t="shared" si="281"/>
        <v>-5.9999999999999724E-5</v>
      </c>
      <c r="AB1161" s="262">
        <f t="shared" si="281"/>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260"/>
        <v>3</v>
      </c>
      <c r="D1162" s="73"/>
      <c r="E1162" s="70"/>
      <c r="F1162" s="70" t="s">
        <v>1951</v>
      </c>
      <c r="G1162" s="73"/>
      <c r="H1162" s="76" t="s">
        <v>1952</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280"/>
        <v>-6.4999999999999975E-4</v>
      </c>
      <c r="Y1162" s="97">
        <f>1.4/1000-Y$1159</f>
        <v>-6.4999999999999975E-4</v>
      </c>
      <c r="Z1162" s="262">
        <f t="shared" si="281"/>
        <v>-6.4999999999999975E-4</v>
      </c>
      <c r="AA1162" s="262">
        <f t="shared" si="281"/>
        <v>-6.4999999999999975E-4</v>
      </c>
      <c r="AB1162" s="262">
        <f t="shared" si="281"/>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260"/>
        <v>3</v>
      </c>
      <c r="D1163" s="73"/>
      <c r="E1163" s="70"/>
      <c r="F1163" s="70" t="s">
        <v>1953</v>
      </c>
      <c r="G1163" s="73"/>
      <c r="H1163" s="76" t="s">
        <v>1954</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280"/>
        <v>-2.0499999999999997E-3</v>
      </c>
      <c r="Y1163" s="97">
        <f>0-Y$1159</f>
        <v>-2.0499999999999997E-3</v>
      </c>
      <c r="Z1163" s="262">
        <f t="shared" si="281"/>
        <v>-2.0499999999999997E-3</v>
      </c>
      <c r="AA1163" s="262">
        <f t="shared" si="281"/>
        <v>-2.0499999999999997E-3</v>
      </c>
      <c r="AB1163" s="262">
        <f t="shared" si="281"/>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260"/>
        <v>3</v>
      </c>
      <c r="D1164" s="73"/>
      <c r="E1164" s="70"/>
      <c r="F1164" s="70" t="s">
        <v>1955</v>
      </c>
      <c r="G1164" s="73"/>
      <c r="H1164" s="76" t="s">
        <v>1956</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280"/>
        <v>1.02E-4</v>
      </c>
      <c r="Y1164" s="97">
        <f>0.102/1000</f>
        <v>1.02E-4</v>
      </c>
      <c r="Z1164" s="262">
        <f t="shared" si="281"/>
        <v>1.02E-4</v>
      </c>
      <c r="AA1164" s="262">
        <f t="shared" si="281"/>
        <v>1.02E-4</v>
      </c>
      <c r="AB1164" s="262">
        <f t="shared" si="281"/>
        <v>1.02E-4</v>
      </c>
      <c r="AC1164" s="76"/>
      <c r="AD1164" s="76"/>
      <c r="AE1164" s="76"/>
      <c r="AF1164" s="97">
        <v>1</v>
      </c>
      <c r="AG1164" s="97">
        <v>1</v>
      </c>
      <c r="AH1164" s="73"/>
      <c r="AI1164" s="57"/>
      <c r="AJ1164" s="45"/>
      <c r="AK1164" s="45"/>
      <c r="AL1164" s="45"/>
    </row>
    <row r="1165" spans="1:38" outlineLevel="2" x14ac:dyDescent="0.35">
      <c r="A1165" s="45"/>
      <c r="B1165" s="54"/>
      <c r="C1165" s="47">
        <f t="shared" si="260"/>
        <v>3</v>
      </c>
      <c r="D1165" s="73"/>
      <c r="E1165" s="70"/>
      <c r="F1165" s="70" t="s">
        <v>1957</v>
      </c>
      <c r="G1165" s="73"/>
      <c r="H1165" s="76" t="s">
        <v>1958</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280"/>
        <v>-1.9000000000000001E-8</v>
      </c>
      <c r="Y1165" s="97">
        <f>-0.000019/1000</f>
        <v>-1.9000000000000001E-8</v>
      </c>
      <c r="Z1165" s="262">
        <f t="shared" si="281"/>
        <v>-1.9000000000000001E-8</v>
      </c>
      <c r="AA1165" s="262">
        <f t="shared" si="281"/>
        <v>-1.9000000000000001E-8</v>
      </c>
      <c r="AB1165" s="262">
        <f t="shared" si="281"/>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260"/>
        <v>3</v>
      </c>
      <c r="D1166" s="73"/>
      <c r="E1166" s="70"/>
      <c r="F1166" s="70" t="s">
        <v>1959</v>
      </c>
      <c r="G1166" s="73"/>
      <c r="H1166" s="76" t="s">
        <v>1960</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280"/>
        <v>1.49E-2</v>
      </c>
      <c r="Y1166" s="97">
        <f>14.9/1000</f>
        <v>1.49E-2</v>
      </c>
      <c r="Z1166" s="262">
        <f t="shared" si="281"/>
        <v>1.49E-2</v>
      </c>
      <c r="AA1166" s="262">
        <f t="shared" si="281"/>
        <v>1.49E-2</v>
      </c>
      <c r="AB1166" s="262">
        <f t="shared" si="281"/>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1749</v>
      </c>
      <c r="G1167" s="73"/>
      <c r="H1167" s="274" t="s">
        <v>2688</v>
      </c>
      <c r="I1167" s="136"/>
      <c r="J1167" s="136" t="s">
        <v>1075</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282">INT($C$29)+3</f>
        <v>4</v>
      </c>
      <c r="D1168" s="73"/>
      <c r="E1168" s="70"/>
      <c r="F1168" s="70" t="s">
        <v>1961</v>
      </c>
      <c r="G1168" s="73"/>
      <c r="H1168" s="76" t="s">
        <v>1962</v>
      </c>
      <c r="I1168" s="96" t="s">
        <v>2387</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1963</v>
      </c>
      <c r="G1169" s="73"/>
      <c r="H1169" s="76" t="s">
        <v>1964</v>
      </c>
      <c r="I1169" s="96" t="s">
        <v>2388</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1965</v>
      </c>
      <c r="G1170" s="73"/>
      <c r="H1170" s="76" t="s">
        <v>1966</v>
      </c>
      <c r="I1170" s="96" t="s">
        <v>2389</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282"/>
        <v>4</v>
      </c>
      <c r="D1171" s="73"/>
      <c r="E1171" s="70"/>
      <c r="F1171" s="70" t="s">
        <v>1967</v>
      </c>
      <c r="G1171" s="73"/>
      <c r="H1171" s="76" t="s">
        <v>2422</v>
      </c>
      <c r="I1171" s="96" t="s">
        <v>2423</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282"/>
        <v>4</v>
      </c>
      <c r="D1172" s="73"/>
      <c r="E1172" s="70"/>
      <c r="F1172" s="70" t="s">
        <v>1969</v>
      </c>
      <c r="G1172" s="73"/>
      <c r="H1172" s="76" t="s">
        <v>1968</v>
      </c>
      <c r="I1172" s="96" t="s">
        <v>2390</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282"/>
        <v>4</v>
      </c>
      <c r="D1173" s="73"/>
      <c r="E1173" s="70"/>
      <c r="F1173" s="70" t="s">
        <v>2428</v>
      </c>
      <c r="G1173" s="73"/>
      <c r="H1173" s="76" t="s">
        <v>1970</v>
      </c>
      <c r="I1173" s="96" t="s">
        <v>2391</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
        <v>2429</v>
      </c>
      <c r="G1174" s="73"/>
      <c r="H1174" s="76" t="s">
        <v>2424</v>
      </c>
      <c r="I1174" s="96" t="s">
        <v>2425</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
        <v>2430</v>
      </c>
      <c r="G1175" s="73"/>
      <c r="H1175" s="76" t="s">
        <v>2426</v>
      </c>
      <c r="I1175" s="96" t="s">
        <v>2427</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SUBSTITUTE(F1172,",4)",",8)")</f>
        <v>C(U2,0,8)</v>
      </c>
      <c r="G1176" s="73"/>
      <c r="H1176" s="76" t="s">
        <v>2783</v>
      </c>
      <c r="I1176" s="96" t="s">
        <v>2787</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SUBSTITUTE(F1173,",5)",",9)")</f>
        <v>C(U2,0,9)</v>
      </c>
      <c r="G1177" s="73"/>
      <c r="H1177" s="76" t="s">
        <v>2784</v>
      </c>
      <c r="I1177" s="96" t="s">
        <v>2788</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tr">
        <f>SUBSTITUTE(F1174,",6)",",10)")</f>
        <v>C(U2,0,10)</v>
      </c>
      <c r="G1178" s="73"/>
      <c r="H1178" s="76" t="s">
        <v>2785</v>
      </c>
      <c r="I1178" s="96" t="s">
        <v>2789</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tr">
        <f>SUBSTITUTE(F1175,",7)",",11)")</f>
        <v>C(U2,0,11)</v>
      </c>
      <c r="G1179" s="73"/>
      <c r="H1179" s="76" t="s">
        <v>2786</v>
      </c>
      <c r="I1179" s="96" t="s">
        <v>2790</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1971</v>
      </c>
      <c r="G1180" s="73"/>
      <c r="H1180" s="76" t="s">
        <v>1972</v>
      </c>
      <c r="I1180" s="96" t="s">
        <v>2392</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1973</v>
      </c>
      <c r="G1181" s="73"/>
      <c r="H1181" s="76" t="s">
        <v>631</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1974</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1975</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282"/>
        <v>4</v>
      </c>
      <c r="D1184" s="73"/>
      <c r="E1184" s="70"/>
      <c r="F1184" s="70" t="s">
        <v>1976</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282"/>
        <v>4</v>
      </c>
      <c r="D1185" s="73"/>
      <c r="E1185" s="70"/>
      <c r="F1185" s="70" t="s">
        <v>1977</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2431</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2432</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2433</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1978</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1979</v>
      </c>
      <c r="G1194" s="73"/>
      <c r="H1194" s="76" t="s">
        <v>631</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1980</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1981</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282"/>
        <v>4</v>
      </c>
      <c r="D1197" s="73"/>
      <c r="E1197" s="70"/>
      <c r="F1197" s="70" t="s">
        <v>1982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282"/>
        <v>4</v>
      </c>
      <c r="D1198" s="73"/>
      <c r="E1198" s="70"/>
      <c r="F1198" s="70" t="s">
        <v>1983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2434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2435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2436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1984</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1985</v>
      </c>
      <c r="G1207" s="73"/>
      <c r="H1207" s="76" t="s">
        <v>631</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1986</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1987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282"/>
        <v>4</v>
      </c>
      <c r="D1210" s="73"/>
      <c r="E1210" s="70"/>
      <c r="F1210" s="70" t="s">
        <v>1988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282"/>
        <v>4</v>
      </c>
      <c r="D1211" s="73"/>
      <c r="E1211" s="70"/>
      <c r="F1211" s="70" t="s">
        <v>1989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2437</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2438</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1990</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1991</v>
      </c>
      <c r="G1220" s="73"/>
      <c r="H1220" s="76" t="s">
        <v>631</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1992</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1993</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282"/>
        <v>4</v>
      </c>
      <c r="D1223" s="73"/>
      <c r="E1223" s="70"/>
      <c r="F1223" s="70" t="s">
        <v>1994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282"/>
        <v>4</v>
      </c>
      <c r="D1224" s="73"/>
      <c r="E1224" s="70"/>
      <c r="F1224" s="70" t="s">
        <v>1995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2461</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2462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2463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1996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1997</v>
      </c>
      <c r="G1233" s="73"/>
      <c r="H1233" s="76" t="s">
        <v>631</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1998</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1999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282"/>
        <v>4</v>
      </c>
      <c r="D1236" s="73"/>
      <c r="E1236" s="70"/>
      <c r="F1236" s="70" t="s">
        <v>2000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282"/>
        <v>4</v>
      </c>
      <c r="D1237" s="73"/>
      <c r="E1237" s="70"/>
      <c r="F1237" s="70" t="s">
        <v>2001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2464</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2465</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2466</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2002</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2003</v>
      </c>
      <c r="G1246" s="73"/>
      <c r="H1246" s="76" t="s">
        <v>631</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2004</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2005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282"/>
        <v>4</v>
      </c>
      <c r="D1249" s="73"/>
      <c r="E1249" s="70"/>
      <c r="F1249" s="70" t="s">
        <v>2006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282"/>
        <v>4</v>
      </c>
      <c r="D1250" s="73"/>
      <c r="E1250" s="70"/>
      <c r="F1250" s="70" t="s">
        <v>2007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282"/>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282"/>
        <v>4</v>
      </c>
      <c r="D1258" s="73"/>
      <c r="E1258" s="70"/>
      <c r="F1258" s="70" t="s">
        <v>2008</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282"/>
        <v>4</v>
      </c>
      <c r="D1259" s="73"/>
      <c r="E1259" s="70"/>
      <c r="F1259" s="70" t="s">
        <v>2009</v>
      </c>
      <c r="G1259" s="73"/>
      <c r="H1259" s="76" t="s">
        <v>631</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282"/>
        <v>4</v>
      </c>
      <c r="D1260" s="73"/>
      <c r="E1260" s="70"/>
      <c r="F1260" s="70" t="s">
        <v>2010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282"/>
        <v>4</v>
      </c>
      <c r="D1261" s="73"/>
      <c r="E1261" s="70"/>
      <c r="F1261" s="70" t="s">
        <v>2011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282"/>
        <v>4</v>
      </c>
      <c r="D1262" s="73"/>
      <c r="E1262" s="70"/>
      <c r="F1262" s="70" t="s">
        <v>2012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282"/>
        <v>4</v>
      </c>
      <c r="D1263" s="73"/>
      <c r="E1263" s="70"/>
      <c r="F1263" s="70" t="s">
        <v>2013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2470</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2471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2472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282"/>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282"/>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282"/>
        <v>4</v>
      </c>
      <c r="D1271" s="73"/>
      <c r="E1271" s="416"/>
      <c r="F1271" s="416" t="s">
        <v>2014</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283">INT($C$29)+2</f>
        <v>3</v>
      </c>
      <c r="D1272" s="73"/>
      <c r="E1272" s="420"/>
      <c r="F1272" s="420" t="s">
        <v>2015</v>
      </c>
      <c r="G1272" s="421"/>
      <c r="H1272" s="188" t="s">
        <v>2016</v>
      </c>
      <c r="I1272" s="188"/>
      <c r="J1272" s="188"/>
      <c r="K1272" s="188"/>
      <c r="L1272" s="188"/>
      <c r="M1272" s="188"/>
      <c r="N1272" s="188"/>
      <c r="O1272" s="188"/>
      <c r="P1272" s="188"/>
      <c r="Q1272" s="188"/>
      <c r="R1272" s="188"/>
      <c r="S1272" s="188"/>
      <c r="T1272" s="188"/>
      <c r="U1272" s="422">
        <v>3.157</v>
      </c>
      <c r="V1272" s="423">
        <f t="shared" ref="V1272" si="284">U1272</f>
        <v>3.157</v>
      </c>
      <c r="W1272" s="423">
        <f t="shared" ref="W1272" si="285">V1272</f>
        <v>3.157</v>
      </c>
      <c r="X1272" s="423">
        <f t="shared" ref="X1272:X1274" si="286">Y1272</f>
        <v>2.9750000000000001</v>
      </c>
      <c r="Y1272" s="422">
        <v>2.9750000000000001</v>
      </c>
      <c r="Z1272" s="423">
        <f t="shared" ref="Z1272:Z1274" si="287">Y1272</f>
        <v>2.9750000000000001</v>
      </c>
      <c r="AA1272" s="423">
        <f t="shared" ref="AA1272:AA1274" si="288">Z1272</f>
        <v>2.9750000000000001</v>
      </c>
      <c r="AB1272" s="423">
        <f t="shared" ref="AB1272:AB1274" si="289">AA1272</f>
        <v>2.9750000000000001</v>
      </c>
      <c r="AC1272" s="188"/>
      <c r="AD1272" s="422" t="s">
        <v>2622</v>
      </c>
      <c r="AE1272" s="188"/>
      <c r="AF1272" s="422">
        <v>1</v>
      </c>
      <c r="AG1272" s="422">
        <v>1</v>
      </c>
      <c r="AH1272" s="73"/>
      <c r="AI1272" s="57"/>
      <c r="AJ1272" s="45"/>
      <c r="AK1272" s="45"/>
      <c r="AL1272" s="45"/>
    </row>
    <row r="1273" spans="1:38" outlineLevel="2" x14ac:dyDescent="0.35">
      <c r="A1273" s="45"/>
      <c r="B1273" s="54"/>
      <c r="C1273" s="47">
        <f t="shared" si="283"/>
        <v>3</v>
      </c>
      <c r="D1273" s="73"/>
      <c r="E1273" s="70"/>
      <c r="F1273" s="70" t="s">
        <v>2017</v>
      </c>
      <c r="G1273" s="241"/>
      <c r="H1273" s="76" t="s">
        <v>2018</v>
      </c>
      <c r="I1273" s="76"/>
      <c r="J1273" s="76"/>
      <c r="K1273" s="76"/>
      <c r="L1273" s="76"/>
      <c r="M1273" s="76"/>
      <c r="N1273" s="76"/>
      <c r="O1273" s="76"/>
      <c r="P1273" s="76"/>
      <c r="Q1273" s="76"/>
      <c r="R1273" s="76"/>
      <c r="S1273" s="76"/>
      <c r="T1273" s="76"/>
      <c r="U1273" s="97">
        <v>-0.28570000000000001</v>
      </c>
      <c r="V1273" s="262">
        <f t="shared" ref="V1273:V1274" si="290">U1273</f>
        <v>-0.28570000000000001</v>
      </c>
      <c r="W1273" s="262">
        <f t="shared" ref="W1273:W1274" si="291">V1273</f>
        <v>-0.28570000000000001</v>
      </c>
      <c r="X1273" s="418">
        <f t="shared" si="286"/>
        <v>-0.23649999999999999</v>
      </c>
      <c r="Y1273" s="97">
        <v>-0.23649999999999999</v>
      </c>
      <c r="Z1273" s="418">
        <f t="shared" si="287"/>
        <v>-0.23649999999999999</v>
      </c>
      <c r="AA1273" s="418">
        <f t="shared" si="288"/>
        <v>-0.23649999999999999</v>
      </c>
      <c r="AB1273" s="418">
        <f t="shared" si="289"/>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283"/>
        <v>3</v>
      </c>
      <c r="D1274" s="73"/>
      <c r="E1274" s="70"/>
      <c r="F1274" s="70" t="s">
        <v>2019</v>
      </c>
      <c r="G1274" s="241"/>
      <c r="H1274" s="76" t="s">
        <v>2020</v>
      </c>
      <c r="I1274" s="76"/>
      <c r="J1274" s="76"/>
      <c r="K1274" s="76"/>
      <c r="L1274" s="76"/>
      <c r="M1274" s="76"/>
      <c r="N1274" s="76"/>
      <c r="O1274" s="76"/>
      <c r="P1274" s="76"/>
      <c r="Q1274" s="76"/>
      <c r="R1274" s="76"/>
      <c r="S1274" s="76"/>
      <c r="T1274" s="76"/>
      <c r="U1274" s="97">
        <v>-7.9950000000000004E-3</v>
      </c>
      <c r="V1274" s="262">
        <f t="shared" si="290"/>
        <v>-7.9950000000000004E-3</v>
      </c>
      <c r="W1274" s="262">
        <f t="shared" si="291"/>
        <v>-7.9950000000000004E-3</v>
      </c>
      <c r="X1274" s="418">
        <f t="shared" si="286"/>
        <v>-1.761E-3</v>
      </c>
      <c r="Y1274" s="97">
        <v>-1.761E-3</v>
      </c>
      <c r="Z1274" s="418">
        <f t="shared" si="287"/>
        <v>-1.761E-3</v>
      </c>
      <c r="AA1274" s="418">
        <f t="shared" si="288"/>
        <v>-1.761E-3</v>
      </c>
      <c r="AB1274" s="418">
        <f t="shared" si="289"/>
        <v>-1.761E-3</v>
      </c>
      <c r="AC1274" s="76"/>
      <c r="AD1274" s="76"/>
      <c r="AE1274" s="76"/>
      <c r="AF1274" s="97">
        <v>1</v>
      </c>
      <c r="AG1274" s="97">
        <v>1</v>
      </c>
      <c r="AH1274" s="73"/>
      <c r="AI1274" s="57"/>
      <c r="AJ1274" s="45"/>
      <c r="AK1274" s="45"/>
      <c r="AL1274" s="45"/>
    </row>
    <row r="1275" spans="1:38" hidden="1" outlineLevel="3" x14ac:dyDescent="0.35">
      <c r="A1275" s="45"/>
      <c r="B1275" s="54"/>
      <c r="C1275" s="47">
        <f t="shared" si="282"/>
        <v>4</v>
      </c>
      <c r="D1275" s="73"/>
      <c r="E1275" s="70"/>
      <c r="F1275" s="70" t="s">
        <v>2021</v>
      </c>
      <c r="G1275" s="241"/>
      <c r="H1275" s="76" t="s">
        <v>2525</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283"/>
        <v>3</v>
      </c>
      <c r="D1276" s="73"/>
      <c r="E1276" s="70"/>
      <c r="F1276" s="70" t="s">
        <v>2023</v>
      </c>
      <c r="G1276" s="241"/>
      <c r="H1276" s="76" t="s">
        <v>2022</v>
      </c>
      <c r="I1276" s="76"/>
      <c r="J1276" s="76"/>
      <c r="K1276" s="76"/>
      <c r="L1276" s="76"/>
      <c r="M1276" s="76"/>
      <c r="N1276" s="76"/>
      <c r="O1276" s="76"/>
      <c r="P1276" s="76"/>
      <c r="Q1276" s="76"/>
      <c r="R1276" s="76"/>
      <c r="S1276" s="76"/>
      <c r="T1276" s="76"/>
      <c r="U1276" s="97">
        <f>0.001337*0</f>
        <v>0</v>
      </c>
      <c r="V1276" s="262">
        <f t="shared" ref="V1276:V1277" si="292">U1276</f>
        <v>0</v>
      </c>
      <c r="W1276" s="262">
        <f t="shared" ref="W1276:W1277" si="293">V1276</f>
        <v>0</v>
      </c>
      <c r="X1276" s="418">
        <f t="shared" ref="X1276:X1277" si="294">Y1276</f>
        <v>0</v>
      </c>
      <c r="Y1276" s="97">
        <v>0</v>
      </c>
      <c r="Z1276" s="418">
        <f t="shared" ref="Z1276:Z1277" si="295">Y1276</f>
        <v>0</v>
      </c>
      <c r="AA1276" s="418">
        <f t="shared" ref="AA1276:AA1277" si="296">Z1276</f>
        <v>0</v>
      </c>
      <c r="AB1276" s="418">
        <f t="shared" ref="AB1276:AB1277" si="297">AA1276</f>
        <v>0</v>
      </c>
      <c r="AC1276" s="76"/>
      <c r="AD1276" s="76"/>
      <c r="AE1276" s="76"/>
      <c r="AF1276" s="97">
        <v>1</v>
      </c>
      <c r="AG1276" s="97">
        <v>1</v>
      </c>
      <c r="AH1276" s="73"/>
      <c r="AI1276" s="57"/>
      <c r="AJ1276" s="45"/>
      <c r="AK1276" s="45"/>
      <c r="AL1276" s="45"/>
    </row>
    <row r="1277" spans="1:38" outlineLevel="2" collapsed="1" x14ac:dyDescent="0.35">
      <c r="A1277" s="45"/>
      <c r="B1277" s="54"/>
      <c r="C1277" s="47">
        <f t="shared" si="283"/>
        <v>3</v>
      </c>
      <c r="D1277" s="73"/>
      <c r="E1277" s="70"/>
      <c r="F1277" s="70" t="s">
        <v>2528</v>
      </c>
      <c r="G1277" s="241"/>
      <c r="H1277" s="76" t="s">
        <v>2024</v>
      </c>
      <c r="I1277" s="76"/>
      <c r="J1277" s="76"/>
      <c r="K1277" s="76"/>
      <c r="L1277" s="76"/>
      <c r="M1277" s="76"/>
      <c r="N1277" s="76"/>
      <c r="O1277" s="76"/>
      <c r="P1277" s="76"/>
      <c r="Q1277" s="76"/>
      <c r="R1277" s="76"/>
      <c r="S1277" s="76"/>
      <c r="T1277" s="76"/>
      <c r="U1277" s="97">
        <f>-0.000000272*0</f>
        <v>0</v>
      </c>
      <c r="V1277" s="262">
        <f t="shared" si="292"/>
        <v>0</v>
      </c>
      <c r="W1277" s="262">
        <f t="shared" si="293"/>
        <v>0</v>
      </c>
      <c r="X1277" s="418">
        <f t="shared" si="294"/>
        <v>0</v>
      </c>
      <c r="Y1277" s="97">
        <v>0</v>
      </c>
      <c r="Z1277" s="418">
        <f t="shared" si="295"/>
        <v>0</v>
      </c>
      <c r="AA1277" s="418">
        <f t="shared" si="296"/>
        <v>0</v>
      </c>
      <c r="AB1277" s="418">
        <f t="shared" si="297"/>
        <v>0</v>
      </c>
      <c r="AC1277" s="76"/>
      <c r="AD1277" s="76"/>
      <c r="AE1277" s="76"/>
      <c r="AF1277" s="97">
        <v>1</v>
      </c>
      <c r="AG1277" s="97">
        <v>1</v>
      </c>
      <c r="AH1277" s="73"/>
      <c r="AI1277" s="57"/>
      <c r="AJ1277" s="45"/>
      <c r="AK1277" s="45"/>
      <c r="AL1277" s="45"/>
    </row>
    <row r="1278" spans="1:38" hidden="1" outlineLevel="3" x14ac:dyDescent="0.35">
      <c r="A1278" s="45"/>
      <c r="B1278" s="54"/>
      <c r="C1278" s="47">
        <f t="shared" si="282"/>
        <v>4</v>
      </c>
      <c r="D1278" s="73"/>
      <c r="E1278" s="70"/>
      <c r="F1278" s="70" t="s">
        <v>2529</v>
      </c>
      <c r="G1278" s="241"/>
      <c r="H1278" s="76" t="s">
        <v>2526</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
        <v>2530</v>
      </c>
      <c r="G1279" s="241"/>
      <c r="H1279" s="76" t="s">
        <v>2527</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SUBSTITUTE(F1276,",4)",",8)")</f>
        <v>C(U2,8,8)</v>
      </c>
      <c r="G1280" s="73"/>
      <c r="H1280" s="76" t="s">
        <v>2783</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SUBSTITUTE(F1277,",5)",",9)")</f>
        <v>C(U2,8,9)</v>
      </c>
      <c r="G1281" s="73"/>
      <c r="H1281" s="76" t="s">
        <v>2784</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tr">
        <f>SUBSTITUTE(F1278,",6)",",10)")</f>
        <v>C(U2,8,10)</v>
      </c>
      <c r="G1282" s="73"/>
      <c r="H1282" s="76" t="s">
        <v>2785</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tr">
        <f>SUBSTITUTE(F1279,",7)",",11)")</f>
        <v>C(U2,8,11)</v>
      </c>
      <c r="G1283" s="73"/>
      <c r="H1283" s="76" t="s">
        <v>2786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283"/>
        <v>3</v>
      </c>
      <c r="D1284" s="73"/>
      <c r="E1284" s="424"/>
      <c r="F1284" s="424" t="s">
        <v>2025</v>
      </c>
      <c r="G1284" s="425"/>
      <c r="H1284" s="191" t="s">
        <v>2689</v>
      </c>
      <c r="I1284" s="191"/>
      <c r="J1284" s="191"/>
      <c r="K1284" s="191"/>
      <c r="L1284" s="191"/>
      <c r="M1284" s="191"/>
      <c r="N1284" s="191"/>
      <c r="O1284" s="191"/>
      <c r="P1284" s="191"/>
      <c r="Q1284" s="191"/>
      <c r="R1284" s="191"/>
      <c r="S1284" s="191"/>
      <c r="T1284" s="191"/>
      <c r="U1284" s="427">
        <v>1.7397800000000001</v>
      </c>
      <c r="V1284" s="428">
        <f t="shared" ref="V1284" si="298">U1284</f>
        <v>1.7397800000000001</v>
      </c>
      <c r="W1284" s="428">
        <f t="shared" ref="W1284" si="299">V1284</f>
        <v>1.7397800000000001</v>
      </c>
      <c r="X1284" s="428">
        <f t="shared" ref="X1284" si="300">Y1284</f>
        <v>-4.3544999999999998</v>
      </c>
      <c r="Y1284" s="427">
        <v>-4.3544999999999998</v>
      </c>
      <c r="Z1284" s="428">
        <f t="shared" ref="Z1284" si="301">Y1284</f>
        <v>-4.3544999999999998</v>
      </c>
      <c r="AA1284" s="428">
        <f t="shared" ref="AA1284" si="302">Z1284</f>
        <v>-4.3544999999999998</v>
      </c>
      <c r="AB1284" s="428">
        <f t="shared" ref="AB1284" si="303">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282"/>
        <v>4</v>
      </c>
      <c r="D1285" s="73"/>
      <c r="E1285" s="417"/>
      <c r="F1285" s="417" t="s">
        <v>2026</v>
      </c>
      <c r="G1285" s="73"/>
      <c r="H1285" s="105" t="s">
        <v>631</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282"/>
        <v>4</v>
      </c>
      <c r="D1286" s="73"/>
      <c r="E1286" s="70"/>
      <c r="F1286" s="70" t="s">
        <v>2027</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2028</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282"/>
        <v>4</v>
      </c>
      <c r="D1288" s="73"/>
      <c r="E1288" s="70"/>
      <c r="F1288" s="70" t="s">
        <v>2029</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282"/>
        <v>4</v>
      </c>
      <c r="D1289" s="73"/>
      <c r="E1289" s="70"/>
      <c r="F1289" s="70" t="s">
        <v>2030</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2473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2474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2475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2031</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2032</v>
      </c>
      <c r="G1298" s="73"/>
      <c r="H1298" s="76" t="s">
        <v>631</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2033</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2034</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282"/>
        <v>4</v>
      </c>
      <c r="D1301" s="73"/>
      <c r="E1301" s="70"/>
      <c r="F1301" s="70" t="s">
        <v>2035</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282"/>
        <v>4</v>
      </c>
      <c r="D1302" s="73"/>
      <c r="E1302" s="70"/>
      <c r="F1302" s="70" t="s">
        <v>2036</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2037</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2038</v>
      </c>
      <c r="G1311" s="73"/>
      <c r="H1311" s="76" t="s">
        <v>631</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2039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2040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282"/>
        <v>4</v>
      </c>
      <c r="D1314" s="73"/>
      <c r="E1314" s="70"/>
      <c r="F1314" s="70" t="s">
        <v>2041</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282"/>
        <v>4</v>
      </c>
      <c r="D1315" s="73"/>
      <c r="E1315" s="70"/>
      <c r="F1315" s="70" t="s">
        <v>2042</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2479</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2480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2481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2043</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2044</v>
      </c>
      <c r="G1324" s="73"/>
      <c r="H1324" s="76" t="s">
        <v>631</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2045</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2046</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282"/>
        <v>4</v>
      </c>
      <c r="D1327" s="73"/>
      <c r="E1327" s="70"/>
      <c r="F1327" s="70" t="s">
        <v>2047</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282"/>
        <v>4</v>
      </c>
      <c r="D1328" s="73"/>
      <c r="E1328" s="70"/>
      <c r="F1328" s="70" t="s">
        <v>2048</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2482</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2483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2484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2049</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2050</v>
      </c>
      <c r="G1337" s="73"/>
      <c r="H1337" s="76" t="s">
        <v>631</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2051</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2052</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282"/>
        <v>4</v>
      </c>
      <c r="D1340" s="73"/>
      <c r="E1340" s="70"/>
      <c r="F1340" s="70" t="s">
        <v>2053</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282"/>
        <v>4</v>
      </c>
      <c r="D1341" s="73"/>
      <c r="E1341" s="70"/>
      <c r="F1341" s="70" t="s">
        <v>2054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2485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2486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282"/>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282"/>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282"/>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282"/>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282"/>
        <v>4</v>
      </c>
      <c r="D1349" s="73"/>
      <c r="E1349" s="70"/>
      <c r="F1349" s="70" t="s">
        <v>2055</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282"/>
        <v>4</v>
      </c>
      <c r="D1350" s="73"/>
      <c r="E1350" s="70"/>
      <c r="F1350" s="70" t="s">
        <v>2056</v>
      </c>
      <c r="G1350" s="73"/>
      <c r="H1350" s="76" t="s">
        <v>631</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282"/>
        <v>4</v>
      </c>
      <c r="D1351" s="73"/>
      <c r="E1351" s="70"/>
      <c r="F1351" s="70" t="s">
        <v>2057</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282"/>
        <v>4</v>
      </c>
      <c r="D1352" s="73"/>
      <c r="E1352" s="70"/>
      <c r="F1352" s="70" t="s">
        <v>2058</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282"/>
        <v>4</v>
      </c>
      <c r="D1353" s="73"/>
      <c r="E1353" s="70"/>
      <c r="F1353" s="70" t="s">
        <v>2059</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282"/>
        <v>4</v>
      </c>
      <c r="D1354" s="73"/>
      <c r="E1354" s="70"/>
      <c r="F1354" s="70" t="s">
        <v>2060</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2488</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2490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1" si="30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ref="C1362:C1453" si="305">INT($C$29)+3</f>
        <v>4</v>
      </c>
      <c r="D1362" s="73"/>
      <c r="E1362" s="70"/>
      <c r="F1362" s="70" t="s">
        <v>2061</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2062</v>
      </c>
      <c r="G1363" s="73"/>
      <c r="H1363" s="76" t="s">
        <v>631</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2063</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2064</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305"/>
        <v>4</v>
      </c>
      <c r="D1366" s="73"/>
      <c r="E1366" s="70"/>
      <c r="F1366" s="70" t="s">
        <v>2065</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305"/>
        <v>4</v>
      </c>
      <c r="D1367" s="73"/>
      <c r="E1367" s="70"/>
      <c r="F1367" s="70" t="s">
        <v>2066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2491</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2492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2493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74" si="306">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6"/>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6"/>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6"/>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2067</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2068</v>
      </c>
      <c r="G1376" s="73"/>
      <c r="H1376" s="76" t="s">
        <v>631</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2069</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2070</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305"/>
        <v>4</v>
      </c>
      <c r="D1379" s="73"/>
      <c r="E1379" s="70"/>
      <c r="F1379" s="70" t="s">
        <v>2071</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305"/>
        <v>4</v>
      </c>
      <c r="D1380" s="73"/>
      <c r="E1380" s="70"/>
      <c r="F1380" s="70" t="s">
        <v>2072</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2494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2495</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2496</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87" si="307">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7"/>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7"/>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7"/>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2073</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2074</v>
      </c>
      <c r="G1389" s="73"/>
      <c r="H1389" s="76" t="s">
        <v>631</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2075</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2076</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305"/>
        <v>4</v>
      </c>
      <c r="D1392" s="73"/>
      <c r="E1392" s="70"/>
      <c r="F1392" s="70" t="s">
        <v>2077</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305"/>
        <v>4</v>
      </c>
      <c r="D1393" s="73"/>
      <c r="E1393" s="70"/>
      <c r="F1393" s="70" t="s">
        <v>2078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0" si="308">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8"/>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8"/>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8"/>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2079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2080</v>
      </c>
      <c r="G1402" s="73"/>
      <c r="H1402" s="76" t="s">
        <v>631</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2081</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2082</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305"/>
        <v>4</v>
      </c>
      <c r="D1405" s="73"/>
      <c r="E1405" s="70"/>
      <c r="F1405" s="70" t="s">
        <v>2083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305"/>
        <v>4</v>
      </c>
      <c r="D1406" s="73"/>
      <c r="E1406" s="70"/>
      <c r="F1406" s="70" t="s">
        <v>2084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2500</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2501</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2502</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3" si="309">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09"/>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9"/>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309"/>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305"/>
        <v>4</v>
      </c>
      <c r="D1414" s="73"/>
      <c r="E1414" s="70"/>
      <c r="F1414" s="70" t="s">
        <v>2085</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305"/>
        <v>4</v>
      </c>
      <c r="D1415" s="73"/>
      <c r="E1415" s="70"/>
      <c r="F1415" s="70" t="s">
        <v>2086</v>
      </c>
      <c r="G1415" s="73"/>
      <c r="H1415" s="76" t="s">
        <v>631</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305"/>
        <v>4</v>
      </c>
      <c r="D1416" s="73"/>
      <c r="E1416" s="70"/>
      <c r="F1416" s="70" t="s">
        <v>2087</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305"/>
        <v>4</v>
      </c>
      <c r="D1417" s="73"/>
      <c r="E1417" s="70"/>
      <c r="F1417" s="70" t="s">
        <v>2088</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305"/>
        <v>4</v>
      </c>
      <c r="D1418" s="73"/>
      <c r="E1418" s="70"/>
      <c r="F1418" s="70" t="s">
        <v>2089</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305"/>
        <v>4</v>
      </c>
      <c r="D1419" s="73"/>
      <c r="E1419" s="70"/>
      <c r="F1419" s="70" t="s">
        <v>2090</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2503</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2504</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2505</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ref="C1423:C1426" si="310">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0"/>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 t="shared" si="310"/>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 t="shared" si="310"/>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2091</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311">INT($C$29)+2</f>
        <v>3</v>
      </c>
      <c r="D1428" s="73"/>
      <c r="E1428" s="70"/>
      <c r="F1428" s="70" t="s">
        <v>2092</v>
      </c>
      <c r="G1428" s="73"/>
      <c r="H1428" s="76" t="s">
        <v>2093</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312">W1428</f>
        <v>0.57699999999999996</v>
      </c>
      <c r="Y1428" s="262">
        <f t="shared" si="312"/>
        <v>0.57699999999999996</v>
      </c>
      <c r="Z1428" s="262">
        <f t="shared" si="312"/>
        <v>0.57699999999999996</v>
      </c>
      <c r="AA1428" s="262">
        <f t="shared" si="312"/>
        <v>0.57699999999999996</v>
      </c>
      <c r="AB1428" s="262">
        <f t="shared" si="312"/>
        <v>0.57699999999999996</v>
      </c>
      <c r="AC1428" s="76"/>
      <c r="AD1428" s="97" t="s">
        <v>2094</v>
      </c>
      <c r="AE1428" s="76"/>
      <c r="AF1428" s="97">
        <v>1</v>
      </c>
      <c r="AG1428" s="97">
        <v>1</v>
      </c>
      <c r="AH1428" s="73"/>
      <c r="AI1428" s="57"/>
      <c r="AJ1428" s="45"/>
      <c r="AK1428" s="45"/>
      <c r="AL1428" s="45"/>
    </row>
    <row r="1429" spans="1:38" outlineLevel="2" collapsed="1" x14ac:dyDescent="0.35">
      <c r="A1429" s="45"/>
      <c r="B1429" s="54"/>
      <c r="C1429" s="47">
        <f t="shared" si="311"/>
        <v>3</v>
      </c>
      <c r="D1429" s="73"/>
      <c r="E1429" s="70"/>
      <c r="F1429" s="70" t="s">
        <v>2095</v>
      </c>
      <c r="G1429" s="73"/>
      <c r="H1429" s="76" t="s">
        <v>2096</v>
      </c>
      <c r="I1429" s="76"/>
      <c r="J1429" s="76"/>
      <c r="K1429" s="76"/>
      <c r="L1429" s="76"/>
      <c r="M1429" s="76"/>
      <c r="N1429" s="76"/>
      <c r="O1429" s="76"/>
      <c r="P1429" s="76"/>
      <c r="Q1429" s="76"/>
      <c r="R1429" s="76"/>
      <c r="S1429" s="76"/>
      <c r="T1429" s="76"/>
      <c r="U1429" s="97">
        <v>-1.2E-2</v>
      </c>
      <c r="V1429" s="97">
        <v>-1.2E-2</v>
      </c>
      <c r="W1429" s="97">
        <v>-1.2E-2</v>
      </c>
      <c r="X1429" s="262">
        <f t="shared" si="312"/>
        <v>-1.2E-2</v>
      </c>
      <c r="Y1429" s="262">
        <f t="shared" si="312"/>
        <v>-1.2E-2</v>
      </c>
      <c r="Z1429" s="262">
        <f t="shared" si="312"/>
        <v>-1.2E-2</v>
      </c>
      <c r="AA1429" s="262">
        <f t="shared" si="312"/>
        <v>-1.2E-2</v>
      </c>
      <c r="AB1429" s="262">
        <f t="shared" si="312"/>
        <v>-1.2E-2</v>
      </c>
      <c r="AC1429" s="76"/>
      <c r="AD1429" s="76"/>
      <c r="AE1429" s="76"/>
      <c r="AF1429" s="97">
        <v>1</v>
      </c>
      <c r="AG1429" s="97">
        <v>1</v>
      </c>
      <c r="AH1429" s="73"/>
      <c r="AI1429" s="57"/>
      <c r="AJ1429" s="45"/>
      <c r="AK1429" s="45"/>
      <c r="AL1429" s="45"/>
    </row>
    <row r="1430" spans="1:38" hidden="1" outlineLevel="3" x14ac:dyDescent="0.35">
      <c r="A1430" s="45"/>
      <c r="B1430" s="54"/>
      <c r="C1430" s="47">
        <f t="shared" si="311"/>
        <v>3</v>
      </c>
      <c r="D1430" s="73"/>
      <c r="E1430" s="70"/>
      <c r="F1430" s="70" t="s">
        <v>2097</v>
      </c>
      <c r="G1430" s="73"/>
      <c r="H1430" s="76" t="s">
        <v>2098</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 t="shared" ref="C1431" si="313">INT($C$29)+3</f>
        <v>4</v>
      </c>
      <c r="D1431" s="73"/>
      <c r="E1431" s="70"/>
      <c r="F1431" s="70" t="s">
        <v>2099</v>
      </c>
      <c r="G1431" s="73"/>
      <c r="H1431" s="390" t="s">
        <v>2519</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311"/>
        <v>3</v>
      </c>
      <c r="D1432" s="73"/>
      <c r="E1432" s="70"/>
      <c r="F1432" s="70" t="s">
        <v>2101</v>
      </c>
      <c r="G1432" s="73"/>
      <c r="H1432" s="76" t="s">
        <v>2100</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311"/>
        <v>3</v>
      </c>
      <c r="D1433" s="73"/>
      <c r="E1433" s="70"/>
      <c r="F1433" s="70" t="s">
        <v>2524</v>
      </c>
      <c r="G1433" s="73"/>
      <c r="H1433" s="76" t="s">
        <v>2102</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314">INT($C$29)+3</f>
        <v>4</v>
      </c>
      <c r="D1434" s="73"/>
      <c r="E1434" s="70"/>
      <c r="F1434" s="70" t="s">
        <v>2522</v>
      </c>
      <c r="G1434" s="73"/>
      <c r="H1434" s="390" t="s">
        <v>2520</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314"/>
        <v>4</v>
      </c>
      <c r="D1435" s="73"/>
      <c r="E1435" s="70"/>
      <c r="F1435" s="70" t="s">
        <v>2523</v>
      </c>
      <c r="G1435" s="73"/>
      <c r="H1435" s="390" t="s">
        <v>2521</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314"/>
        <v>4</v>
      </c>
      <c r="D1436" s="73"/>
      <c r="E1436" s="70"/>
      <c r="F1436" s="70" t="str">
        <f>SUBSTITUTE(F1432,",4)",",8)")</f>
        <v>C(U2,20,8)</v>
      </c>
      <c r="G1436" s="73"/>
      <c r="H1436" s="76" t="s">
        <v>2783</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4"/>
        <v>4</v>
      </c>
      <c r="D1437" s="73"/>
      <c r="E1437" s="70"/>
      <c r="F1437" s="70" t="str">
        <f>SUBSTITUTE(F1433,",5)",",9)")</f>
        <v>C(U2,20,9)</v>
      </c>
      <c r="G1437" s="73"/>
      <c r="H1437" s="76" t="s">
        <v>2784</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14"/>
        <v>4</v>
      </c>
      <c r="D1438" s="73"/>
      <c r="E1438" s="70"/>
      <c r="F1438" s="70" t="str">
        <f>SUBSTITUTE(F1434,",6)",",10)")</f>
        <v>C(U2,20,10)</v>
      </c>
      <c r="G1438" s="73"/>
      <c r="H1438" s="76" t="s">
        <v>2785</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314"/>
        <v>4</v>
      </c>
      <c r="D1439" s="73"/>
      <c r="E1439" s="70"/>
      <c r="F1439" s="70" t="str">
        <f>SUBSTITUTE(F1435,",7)",",11)")</f>
        <v>C(U2,20,11)</v>
      </c>
      <c r="G1439" s="73"/>
      <c r="H1439" s="76" t="s">
        <v>2786</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311"/>
        <v>3</v>
      </c>
      <c r="D1440" s="73"/>
      <c r="E1440" s="70"/>
      <c r="F1440" s="70" t="s">
        <v>2103</v>
      </c>
      <c r="G1440" s="73"/>
      <c r="H1440" s="76" t="s">
        <v>2104</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 t="shared" si="305"/>
        <v>4</v>
      </c>
      <c r="D1441" s="73"/>
      <c r="E1441" s="70"/>
      <c r="F1441" s="70" t="s">
        <v>2105</v>
      </c>
      <c r="G1441" s="73"/>
      <c r="H1441" s="76" t="s">
        <v>631</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 t="shared" si="305"/>
        <v>4</v>
      </c>
      <c r="D1442" s="73"/>
      <c r="E1442" s="70"/>
      <c r="F1442" s="70" t="s">
        <v>2106</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 t="shared" si="305"/>
        <v>4</v>
      </c>
      <c r="D1443" s="73"/>
      <c r="E1443" s="70"/>
      <c r="F1443" s="70" t="s">
        <v>2107</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 t="shared" si="305"/>
        <v>4</v>
      </c>
      <c r="D1444" s="73"/>
      <c r="E1444" s="70"/>
      <c r="F1444" s="70" t="s">
        <v>2108</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 t="shared" si="305"/>
        <v>4</v>
      </c>
      <c r="D1445" s="73"/>
      <c r="E1445" s="70"/>
      <c r="F1445" s="70" t="s">
        <v>2109</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2506</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ref="C1449:C1452" si="315">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5"/>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 t="shared" si="315"/>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 t="shared" si="315"/>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 t="shared" si="305"/>
        <v>4</v>
      </c>
      <c r="D1453" s="73"/>
      <c r="E1453" s="70"/>
      <c r="F1453" s="70" t="s">
        <v>2110</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2111</v>
      </c>
      <c r="G1454" s="73"/>
      <c r="H1454" s="76" t="s">
        <v>2801</v>
      </c>
      <c r="I1454" s="76"/>
      <c r="J1454" s="76"/>
      <c r="K1454" s="76"/>
      <c r="L1454" s="76"/>
      <c r="M1454" s="76"/>
      <c r="N1454" s="76"/>
      <c r="O1454" s="76"/>
      <c r="P1454" s="76"/>
      <c r="Q1454" s="76"/>
      <c r="R1454" s="76"/>
      <c r="S1454" s="76"/>
      <c r="T1454" s="76"/>
      <c r="U1454" s="97">
        <v>-8.4959000000000007</v>
      </c>
      <c r="V1454" s="268">
        <f t="shared" ref="V1454:AB1455" si="316">U1454</f>
        <v>-8.4959000000000007</v>
      </c>
      <c r="W1454" s="268">
        <f t="shared" si="316"/>
        <v>-8.4959000000000007</v>
      </c>
      <c r="X1454" s="268">
        <f t="shared" si="316"/>
        <v>-8.4959000000000007</v>
      </c>
      <c r="Y1454" s="268">
        <f t="shared" si="316"/>
        <v>-8.4959000000000007</v>
      </c>
      <c r="Z1454" s="268">
        <f t="shared" si="316"/>
        <v>-8.4959000000000007</v>
      </c>
      <c r="AA1454" s="268">
        <f t="shared" si="316"/>
        <v>-8.4959000000000007</v>
      </c>
      <c r="AB1454" s="268">
        <f t="shared" si="316"/>
        <v>-8.4959000000000007</v>
      </c>
      <c r="AC1454" s="76"/>
      <c r="AD1454" s="97" t="s">
        <v>2802</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2112</v>
      </c>
      <c r="G1455" s="73"/>
      <c r="H1455" s="76" t="s">
        <v>2531</v>
      </c>
      <c r="I1455" s="76"/>
      <c r="J1455" s="76"/>
      <c r="K1455" s="76"/>
      <c r="L1455" s="76"/>
      <c r="M1455" s="76"/>
      <c r="N1455" s="76"/>
      <c r="O1455" s="76"/>
      <c r="P1455" s="76"/>
      <c r="Q1455" s="76"/>
      <c r="R1455" s="76"/>
      <c r="S1455" s="76"/>
      <c r="T1455" s="76"/>
      <c r="U1455" s="97">
        <v>1.38185</v>
      </c>
      <c r="V1455" s="268">
        <f t="shared" si="316"/>
        <v>1.38185</v>
      </c>
      <c r="W1455" s="268">
        <f t="shared" si="316"/>
        <v>1.38185</v>
      </c>
      <c r="X1455" s="268">
        <f t="shared" si="316"/>
        <v>1.38185</v>
      </c>
      <c r="Y1455" s="268">
        <f t="shared" si="316"/>
        <v>1.38185</v>
      </c>
      <c r="Z1455" s="268">
        <f t="shared" si="316"/>
        <v>1.38185</v>
      </c>
      <c r="AA1455" s="268">
        <f t="shared" si="316"/>
        <v>1.38185</v>
      </c>
      <c r="AB1455" s="268">
        <f t="shared" si="316"/>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317">INT($C$29)+3</f>
        <v>4</v>
      </c>
      <c r="D1456" s="73"/>
      <c r="E1456" s="70"/>
      <c r="F1456" s="70" t="s">
        <v>2113</v>
      </c>
      <c r="G1456" s="73"/>
      <c r="H1456" s="390" t="s">
        <v>2538</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317"/>
        <v>4</v>
      </c>
      <c r="D1457" s="73"/>
      <c r="E1457" s="70"/>
      <c r="F1457" s="70" t="s">
        <v>2114</v>
      </c>
      <c r="G1457" s="73"/>
      <c r="H1457" s="390" t="s">
        <v>2539</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317"/>
        <v>4</v>
      </c>
      <c r="D1458" s="73"/>
      <c r="E1458" s="70"/>
      <c r="F1458" s="70" t="s">
        <v>2115</v>
      </c>
      <c r="G1458" s="73"/>
      <c r="H1458" s="390" t="s">
        <v>2540</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317"/>
        <v>4</v>
      </c>
      <c r="D1459" s="73"/>
      <c r="E1459" s="70"/>
      <c r="F1459" s="70" t="s">
        <v>2440</v>
      </c>
      <c r="G1459" s="73"/>
      <c r="H1459" s="390" t="s">
        <v>2541</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317"/>
        <v>4</v>
      </c>
      <c r="D1460" s="73"/>
      <c r="E1460" s="70"/>
      <c r="F1460" s="70" t="s">
        <v>2441</v>
      </c>
      <c r="G1460" s="73"/>
      <c r="H1460" s="390" t="s">
        <v>2542</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317"/>
        <v>4</v>
      </c>
      <c r="D1461" s="73"/>
      <c r="E1461" s="70"/>
      <c r="F1461" s="70" t="s">
        <v>2442</v>
      </c>
      <c r="G1461" s="73"/>
      <c r="H1461" s="390" t="s">
        <v>2543</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317"/>
        <v>4</v>
      </c>
      <c r="D1462" s="73"/>
      <c r="E1462" s="70"/>
      <c r="F1462" s="70" t="str">
        <f>SUBSTITUTE(F1458,",4)",",8)")</f>
        <v>C(U2,22,8)</v>
      </c>
      <c r="G1462" s="73"/>
      <c r="H1462" s="76" t="s">
        <v>2783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317"/>
        <v>4</v>
      </c>
      <c r="D1463" s="73"/>
      <c r="E1463" s="70"/>
      <c r="F1463" s="70" t="str">
        <f>SUBSTITUTE(F1459,",5)",",9)")</f>
        <v>C(U2,22,9)</v>
      </c>
      <c r="G1463" s="73"/>
      <c r="H1463" s="76" t="s">
        <v>2784</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317"/>
        <v>4</v>
      </c>
      <c r="D1464" s="73"/>
      <c r="E1464" s="70"/>
      <c r="F1464" s="70" t="str">
        <f>SUBSTITUTE(F1460,",6)",",10)")</f>
        <v>C(U2,22,10)</v>
      </c>
      <c r="G1464" s="73"/>
      <c r="H1464" s="76" t="s">
        <v>2785</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317"/>
        <v>4</v>
      </c>
      <c r="D1465" s="73"/>
      <c r="E1465" s="70"/>
      <c r="F1465" s="70" t="str">
        <f>SUBSTITUTE(F1461,",7)",",11)")</f>
        <v>C(U2,22,11)</v>
      </c>
      <c r="G1465" s="73"/>
      <c r="H1465" s="76" t="s">
        <v>2786</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2116</v>
      </c>
      <c r="G1466" s="73"/>
      <c r="H1466" s="76" t="s">
        <v>2690</v>
      </c>
      <c r="I1466" s="76"/>
      <c r="J1466" s="76"/>
      <c r="K1466" s="76"/>
      <c r="L1466" s="76"/>
      <c r="M1466" s="76"/>
      <c r="N1466" s="76"/>
      <c r="O1466" s="76"/>
      <c r="P1466" s="76"/>
      <c r="Q1466" s="76"/>
      <c r="R1466" s="76"/>
      <c r="S1466" s="76"/>
      <c r="T1466" s="76"/>
      <c r="U1466" s="97">
        <v>7.50061</v>
      </c>
      <c r="V1466" s="268">
        <f t="shared" ref="V1466" si="318">U1466</f>
        <v>7.50061</v>
      </c>
      <c r="W1466" s="268">
        <f t="shared" ref="W1466" si="319">V1466</f>
        <v>7.50061</v>
      </c>
      <c r="X1466" s="268">
        <f t="shared" ref="X1466" si="320">W1466</f>
        <v>7.50061</v>
      </c>
      <c r="Y1466" s="268">
        <f t="shared" ref="Y1466" si="321">X1466</f>
        <v>7.50061</v>
      </c>
      <c r="Z1466" s="268">
        <f t="shared" ref="Z1466" si="322">Y1466</f>
        <v>7.50061</v>
      </c>
      <c r="AA1466" s="268">
        <f t="shared" ref="AA1466" si="323">Z1466</f>
        <v>7.50061</v>
      </c>
      <c r="AB1466" s="268">
        <f t="shared" ref="AB1466" si="324">AA1466</f>
        <v>7.50061</v>
      </c>
      <c r="AC1466" s="76"/>
      <c r="AD1466" s="97"/>
      <c r="AE1466" s="76"/>
      <c r="AF1466" s="97">
        <v>1</v>
      </c>
      <c r="AG1466" s="97">
        <v>1</v>
      </c>
      <c r="AH1466" s="73"/>
      <c r="AI1466" s="57"/>
      <c r="AJ1466" s="45"/>
      <c r="AK1466" s="45"/>
      <c r="AL1466" s="45"/>
    </row>
    <row r="1467" spans="1:38" outlineLevel="2" x14ac:dyDescent="0.35">
      <c r="A1467" s="45"/>
      <c r="B1467" s="54"/>
      <c r="C1467" s="47">
        <f t="shared" ref="C1467:C1468" si="325">INT($C$29)+2</f>
        <v>3</v>
      </c>
      <c r="D1467" s="73"/>
      <c r="E1467" s="70"/>
      <c r="F1467" s="70" t="s">
        <v>2443</v>
      </c>
      <c r="G1467" s="73"/>
      <c r="H1467" s="76" t="s">
        <v>2804</v>
      </c>
      <c r="I1467" s="76"/>
      <c r="J1467" s="76"/>
      <c r="K1467" s="76"/>
      <c r="L1467" s="76"/>
      <c r="M1467" s="76"/>
      <c r="N1467" s="76"/>
      <c r="O1467" s="76"/>
      <c r="P1467" s="76"/>
      <c r="Q1467" s="76"/>
      <c r="R1467" s="76"/>
      <c r="S1467" s="76"/>
      <c r="T1467" s="76"/>
      <c r="U1467" s="97">
        <f>Y1467</f>
        <v>-4.5568499999999998</v>
      </c>
      <c r="V1467" s="262">
        <f t="shared" ref="V1467" si="326">U1467</f>
        <v>-4.5568499999999998</v>
      </c>
      <c r="W1467" s="262">
        <f t="shared" ref="W1467" si="327">V1467</f>
        <v>-4.5568499999999998</v>
      </c>
      <c r="X1467" s="262">
        <f t="shared" ref="X1467" si="328">Y1467</f>
        <v>-4.5568499999999998</v>
      </c>
      <c r="Y1467" s="97">
        <f>-(4.55685)</f>
        <v>-4.5568499999999998</v>
      </c>
      <c r="Z1467" s="262">
        <f t="shared" ref="Z1467" si="329">Y1467</f>
        <v>-4.5568499999999998</v>
      </c>
      <c r="AA1467" s="262">
        <f t="shared" ref="AA1467" si="330">Z1467</f>
        <v>-4.5568499999999998</v>
      </c>
      <c r="AB1467" s="262">
        <f t="shared" ref="AB1467" si="331">AA1467</f>
        <v>-4.5568499999999998</v>
      </c>
      <c r="AC1467" s="76"/>
      <c r="AD1467" s="97" t="s">
        <v>2803</v>
      </c>
      <c r="AE1467" s="76"/>
      <c r="AF1467" s="76">
        <v>1</v>
      </c>
      <c r="AG1467" s="76">
        <v>1</v>
      </c>
      <c r="AH1467" s="73"/>
      <c r="AI1467" s="57"/>
      <c r="AJ1467" s="45"/>
      <c r="AK1467" s="45"/>
      <c r="AL1467" s="45"/>
    </row>
    <row r="1468" spans="1:38" outlineLevel="2" x14ac:dyDescent="0.35">
      <c r="A1468" s="45"/>
      <c r="B1468" s="54"/>
      <c r="C1468" s="47">
        <f t="shared" si="325"/>
        <v>3</v>
      </c>
      <c r="D1468" s="73"/>
      <c r="E1468" s="70"/>
      <c r="F1468" s="70" t="s">
        <v>2444</v>
      </c>
      <c r="G1468" s="73"/>
      <c r="H1468" s="76" t="s">
        <v>2531</v>
      </c>
      <c r="I1468" s="76"/>
      <c r="J1468" s="76"/>
      <c r="K1468" s="76"/>
      <c r="L1468" s="76"/>
      <c r="M1468" s="76"/>
      <c r="N1468" s="76"/>
      <c r="O1468" s="76"/>
      <c r="P1468" s="76"/>
      <c r="Q1468" s="76"/>
      <c r="R1468" s="76"/>
      <c r="S1468" s="76"/>
      <c r="T1468" s="76"/>
      <c r="U1468" s="97">
        <f>Y1468</f>
        <v>0.69092500000000001</v>
      </c>
      <c r="V1468" s="262">
        <f t="shared" ref="V1468" si="332">U1468</f>
        <v>0.69092500000000001</v>
      </c>
      <c r="W1468" s="262">
        <f t="shared" ref="W1468" si="333">V1468</f>
        <v>0.69092500000000001</v>
      </c>
      <c r="X1468" s="262">
        <f t="shared" ref="X1468" si="334">Y1468</f>
        <v>0.69092500000000001</v>
      </c>
      <c r="Y1468" s="97">
        <f>-(-0.690925)</f>
        <v>0.69092500000000001</v>
      </c>
      <c r="Z1468" s="262">
        <f t="shared" ref="Z1468" si="335">Y1468</f>
        <v>0.69092500000000001</v>
      </c>
      <c r="AA1468" s="262">
        <f t="shared" ref="AA1468" si="336">Z1468</f>
        <v>0.69092500000000001</v>
      </c>
      <c r="AB1468" s="262">
        <f t="shared" ref="AB1468" si="337">AA1468</f>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338">INT($C$29)+3</f>
        <v>4</v>
      </c>
      <c r="D1469" s="73"/>
      <c r="E1469" s="70"/>
      <c r="F1469" s="70" t="s">
        <v>2445</v>
      </c>
      <c r="G1469" s="73"/>
      <c r="H1469" s="391" t="s">
        <v>2805</v>
      </c>
      <c r="I1469" s="76"/>
      <c r="J1469" s="76"/>
      <c r="K1469" s="76"/>
      <c r="L1469" s="76"/>
      <c r="M1469" s="76"/>
      <c r="N1469" s="76"/>
      <c r="O1469" s="76"/>
      <c r="P1469" s="76"/>
      <c r="Q1469" s="76"/>
      <c r="R1469" s="76"/>
      <c r="S1469" s="76"/>
      <c r="T1469" s="76"/>
      <c r="U1469" s="97">
        <f>Y1469</f>
        <v>-0.15570000000000001</v>
      </c>
      <c r="V1469" s="262">
        <f t="shared" ref="V1469" si="339">U1469</f>
        <v>-0.15570000000000001</v>
      </c>
      <c r="W1469" s="262">
        <f t="shared" ref="W1469" si="340">V1469</f>
        <v>-0.15570000000000001</v>
      </c>
      <c r="X1469" s="262">
        <f t="shared" ref="X1469" si="341">Y1469</f>
        <v>-0.15570000000000001</v>
      </c>
      <c r="Y1469" s="97">
        <f>-(0.1557)</f>
        <v>-0.15570000000000001</v>
      </c>
      <c r="Z1469" s="262">
        <f t="shared" ref="Z1469" si="342">Y1469</f>
        <v>-0.15570000000000001</v>
      </c>
      <c r="AA1469" s="262">
        <f t="shared" ref="AA1469" si="343">Z1469</f>
        <v>-0.15570000000000001</v>
      </c>
      <c r="AB1469" s="262">
        <f t="shared" ref="AB1469" si="344">AA1469</f>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338"/>
        <v>4</v>
      </c>
      <c r="D1470" s="73"/>
      <c r="E1470" s="70"/>
      <c r="F1470" s="70" t="s">
        <v>2446</v>
      </c>
      <c r="G1470" s="73"/>
      <c r="H1470" s="391" t="s">
        <v>2806</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338"/>
        <v>4</v>
      </c>
      <c r="D1471" s="73"/>
      <c r="E1471" s="70"/>
      <c r="F1471" s="70" t="s">
        <v>2447</v>
      </c>
      <c r="G1471" s="73"/>
      <c r="H1471" s="390" t="s">
        <v>2540</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338"/>
        <v>4</v>
      </c>
      <c r="D1472" s="73"/>
      <c r="E1472" s="70"/>
      <c r="F1472" s="70" t="s">
        <v>2448</v>
      </c>
      <c r="G1472" s="73"/>
      <c r="H1472" s="390" t="s">
        <v>2541</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338"/>
        <v>4</v>
      </c>
      <c r="D1473" s="73"/>
      <c r="E1473" s="70"/>
      <c r="F1473" s="70" t="s">
        <v>2449</v>
      </c>
      <c r="G1473" s="73"/>
      <c r="H1473" s="390" t="s">
        <v>2542</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338"/>
        <v>4</v>
      </c>
      <c r="D1474" s="73"/>
      <c r="E1474" s="70"/>
      <c r="F1474" s="70" t="s">
        <v>2450</v>
      </c>
      <c r="G1474" s="73"/>
      <c r="H1474" s="390" t="s">
        <v>2543</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338"/>
        <v>4</v>
      </c>
      <c r="D1475" s="73"/>
      <c r="E1475" s="70"/>
      <c r="F1475" s="70" t="str">
        <f>SUBSTITUTE(F1471,",4)",",8)")</f>
        <v>C(U2,23,8)</v>
      </c>
      <c r="G1475" s="73"/>
      <c r="H1475" s="390" t="s">
        <v>2808</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338"/>
        <v>4</v>
      </c>
      <c r="D1476" s="73"/>
      <c r="E1476" s="70"/>
      <c r="F1476" s="70" t="str">
        <f>SUBSTITUTE(F1472,",5)",",9)")</f>
        <v>C(U2,23,9)</v>
      </c>
      <c r="G1476" s="73"/>
      <c r="H1476" s="390" t="s">
        <v>2809</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338"/>
        <v>4</v>
      </c>
      <c r="D1477" s="73"/>
      <c r="E1477" s="70"/>
      <c r="F1477" s="70" t="str">
        <f>SUBSTITUTE(F1473,",6)",",10)")</f>
        <v>C(U2,23,10)</v>
      </c>
      <c r="G1477" s="73"/>
      <c r="H1477" s="390" t="s">
        <v>2810</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338"/>
        <v>4</v>
      </c>
      <c r="D1478" s="73"/>
      <c r="E1478" s="70"/>
      <c r="F1478" s="70" t="str">
        <f>SUBSTITUTE(F1474,",7)",",11)")</f>
        <v>C(U2,23,11)</v>
      </c>
      <c r="G1478" s="73"/>
      <c r="H1478" s="391" t="s">
        <v>2861</v>
      </c>
      <c r="I1478" s="96"/>
      <c r="J1478" s="76"/>
      <c r="K1478" s="76"/>
      <c r="L1478" s="76"/>
      <c r="M1478" s="76"/>
      <c r="N1478" s="76"/>
      <c r="O1478" s="76"/>
      <c r="P1478" s="76"/>
      <c r="Q1478" s="76"/>
      <c r="R1478" s="76"/>
      <c r="S1478" s="76"/>
      <c r="T1478" s="76"/>
      <c r="U1478" s="349">
        <f t="shared" ref="U1478:X1478" si="345">-U$1467/(2*U$1468)</f>
        <v>3.2976444621340955</v>
      </c>
      <c r="V1478" s="349">
        <f t="shared" si="345"/>
        <v>3.2976444621340955</v>
      </c>
      <c r="W1478" s="349">
        <f t="shared" si="345"/>
        <v>3.2976444621340955</v>
      </c>
      <c r="X1478" s="349">
        <f t="shared" si="345"/>
        <v>3.2976444621340955</v>
      </c>
      <c r="Y1478" s="349">
        <f>-Y$1467/(2*Y$1468)</f>
        <v>3.2976444621340955</v>
      </c>
      <c r="Z1478" s="349">
        <f t="shared" ref="Z1478:AB1478" si="346">-Z$1467/(2*Z$1468)</f>
        <v>3.2976444621340955</v>
      </c>
      <c r="AA1478" s="349">
        <f t="shared" si="346"/>
        <v>3.2976444621340955</v>
      </c>
      <c r="AB1478" s="349">
        <f t="shared" si="346"/>
        <v>3.2976444621340955</v>
      </c>
      <c r="AC1478" s="76"/>
      <c r="AD1478" s="76"/>
      <c r="AE1478" s="76"/>
      <c r="AF1478" s="76">
        <v>1</v>
      </c>
      <c r="AG1478" s="76">
        <v>1</v>
      </c>
      <c r="AH1478" s="73"/>
      <c r="AI1478" s="57"/>
      <c r="AJ1478" s="45"/>
      <c r="AK1478" s="45"/>
      <c r="AL1478" s="45"/>
    </row>
    <row r="1479" spans="1:38" outlineLevel="2" x14ac:dyDescent="0.35">
      <c r="A1479" s="45"/>
      <c r="B1479" s="54"/>
      <c r="C1479" s="47">
        <f t="shared" ref="C1479:C1494" si="347">INT($C$29)+2</f>
        <v>3</v>
      </c>
      <c r="D1479" s="73"/>
      <c r="E1479" s="70"/>
      <c r="F1479" s="70" t="s">
        <v>2451</v>
      </c>
      <c r="G1479" s="73"/>
      <c r="H1479" s="76" t="s">
        <v>2807</v>
      </c>
      <c r="I1479" s="76"/>
      <c r="J1479" s="76"/>
      <c r="K1479" s="76"/>
      <c r="L1479" s="76"/>
      <c r="M1479" s="76"/>
      <c r="N1479" s="76"/>
      <c r="O1479" s="76"/>
      <c r="P1479" s="76"/>
      <c r="Q1479" s="76"/>
      <c r="R1479" s="76"/>
      <c r="S1479" s="76"/>
      <c r="T1479" s="76"/>
      <c r="U1479" s="97">
        <f>Y1479-(1.61859)</f>
        <v>2.0276899999999998</v>
      </c>
      <c r="V1479" s="262">
        <f t="shared" ref="V1479" si="348">U1479</f>
        <v>2.0276899999999998</v>
      </c>
      <c r="W1479" s="262">
        <f t="shared" ref="W1479" si="349">V1479</f>
        <v>2.0276899999999998</v>
      </c>
      <c r="X1479" s="262">
        <f t="shared" ref="X1479" si="350">Y1479</f>
        <v>3.64628</v>
      </c>
      <c r="Y1479" s="97">
        <f>-(-3.64628)</f>
        <v>3.64628</v>
      </c>
      <c r="Z1479" s="262">
        <f t="shared" ref="Z1479" si="351">Y1479</f>
        <v>3.64628</v>
      </c>
      <c r="AA1479" s="262">
        <f t="shared" ref="AA1479" si="352">Z1479</f>
        <v>3.64628</v>
      </c>
      <c r="AB1479" s="262">
        <f t="shared" ref="AB1479" si="353">AA1479</f>
        <v>3.64628</v>
      </c>
      <c r="AC1479" s="76"/>
      <c r="AD1479" s="97"/>
      <c r="AE1479" s="76"/>
      <c r="AF1479" s="97">
        <v>1</v>
      </c>
      <c r="AG1479" s="97">
        <v>1</v>
      </c>
      <c r="AH1479" s="73"/>
      <c r="AI1479" s="57"/>
      <c r="AJ1479" s="45"/>
      <c r="AK1479" s="45"/>
      <c r="AL1479" s="45"/>
    </row>
    <row r="1480" spans="1:38" outlineLevel="2" x14ac:dyDescent="0.35">
      <c r="A1480" s="45"/>
      <c r="B1480" s="54"/>
      <c r="C1480" s="47">
        <f t="shared" si="347"/>
        <v>3</v>
      </c>
      <c r="D1480" s="73"/>
      <c r="E1480" s="70"/>
      <c r="F1480" s="70" t="s">
        <v>2452</v>
      </c>
      <c r="G1480" s="73"/>
      <c r="H1480" s="76" t="s">
        <v>2518</v>
      </c>
      <c r="I1480" s="76"/>
      <c r="J1480" s="76"/>
      <c r="K1480" s="76"/>
      <c r="L1480" s="76"/>
      <c r="M1480" s="76"/>
      <c r="N1480" s="76"/>
      <c r="O1480" s="76"/>
      <c r="P1480" s="76"/>
      <c r="Q1480" s="76"/>
      <c r="R1480" s="76"/>
      <c r="S1480" s="76"/>
      <c r="T1480" s="76"/>
      <c r="U1480" s="97">
        <v>-0.43659999999999999</v>
      </c>
      <c r="V1480" s="262">
        <f t="shared" ref="V1480:W1484" si="354">U1480</f>
        <v>-0.43659999999999999</v>
      </c>
      <c r="W1480" s="262">
        <f t="shared" si="354"/>
        <v>-0.43659999999999999</v>
      </c>
      <c r="X1480" s="262">
        <f t="shared" ref="X1480:X1484" si="355">Y1480</f>
        <v>-0.54688000000000003</v>
      </c>
      <c r="Y1480" s="97">
        <v>-0.54688000000000003</v>
      </c>
      <c r="Z1480" s="262">
        <f t="shared" ref="Z1480:AB1480" si="356">Y1480</f>
        <v>-0.54688000000000003</v>
      </c>
      <c r="AA1480" s="262">
        <f t="shared" si="356"/>
        <v>-0.54688000000000003</v>
      </c>
      <c r="AB1480" s="262">
        <f t="shared" si="356"/>
        <v>-0.54688000000000003</v>
      </c>
      <c r="AC1480" s="76"/>
      <c r="AD1480" s="97" t="s">
        <v>2617</v>
      </c>
      <c r="AE1480" s="76"/>
      <c r="AF1480" s="97">
        <v>1</v>
      </c>
      <c r="AG1480" s="97">
        <v>1</v>
      </c>
      <c r="AH1480" s="73"/>
      <c r="AI1480" s="57"/>
      <c r="AJ1480" s="45"/>
      <c r="AK1480" s="45"/>
      <c r="AL1480" s="45"/>
    </row>
    <row r="1481" spans="1:38" outlineLevel="2" x14ac:dyDescent="0.35">
      <c r="A1481" s="45"/>
      <c r="B1481" s="54"/>
      <c r="C1481" s="47">
        <f t="shared" si="347"/>
        <v>3</v>
      </c>
      <c r="D1481" s="73"/>
      <c r="E1481" s="70"/>
      <c r="F1481" s="70" t="s">
        <v>2453</v>
      </c>
      <c r="G1481" s="73"/>
      <c r="H1481" s="76" t="s">
        <v>2532</v>
      </c>
      <c r="I1481" s="76"/>
      <c r="J1481" s="76"/>
      <c r="K1481" s="76"/>
      <c r="L1481" s="76"/>
      <c r="M1481" s="76"/>
      <c r="N1481" s="76"/>
      <c r="O1481" s="76"/>
      <c r="P1481" s="76"/>
      <c r="Q1481" s="76"/>
      <c r="R1481" s="76"/>
      <c r="S1481" s="76"/>
      <c r="T1481" s="76"/>
      <c r="U1481" s="97">
        <v>3.7200000000000002E-3</v>
      </c>
      <c r="V1481" s="262">
        <f t="shared" si="354"/>
        <v>3.7200000000000002E-3</v>
      </c>
      <c r="W1481" s="262">
        <f t="shared" si="354"/>
        <v>3.7200000000000002E-3</v>
      </c>
      <c r="X1481" s="262">
        <f t="shared" si="355"/>
        <v>5.4739999999999997E-3</v>
      </c>
      <c r="Y1481" s="97">
        <v>5.4739999999999997E-3</v>
      </c>
      <c r="Z1481" s="262">
        <f t="shared" ref="Z1481:AB1481" si="357">Y1481</f>
        <v>5.4739999999999997E-3</v>
      </c>
      <c r="AA1481" s="262">
        <f t="shared" si="357"/>
        <v>5.4739999999999997E-3</v>
      </c>
      <c r="AB1481" s="262">
        <f t="shared" si="357"/>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358">INT($C$29)+3</f>
        <v>4</v>
      </c>
      <c r="D1482" s="73"/>
      <c r="E1482" s="70"/>
      <c r="F1482" s="70" t="s">
        <v>2454</v>
      </c>
      <c r="G1482" s="73"/>
      <c r="H1482" s="391" t="s">
        <v>2853</v>
      </c>
      <c r="I1482" s="76"/>
      <c r="J1482" s="76"/>
      <c r="K1482" s="76"/>
      <c r="L1482" s="76"/>
      <c r="M1482" s="76"/>
      <c r="N1482" s="76"/>
      <c r="O1482" s="76"/>
      <c r="P1482" s="76"/>
      <c r="Q1482" s="76"/>
      <c r="R1482" s="76"/>
      <c r="S1482" s="76"/>
      <c r="T1482" s="76"/>
      <c r="U1482" s="97">
        <v>-5.1499999999999997E-2</v>
      </c>
      <c r="V1482" s="262">
        <f t="shared" si="354"/>
        <v>-5.1499999999999997E-2</v>
      </c>
      <c r="W1482" s="262">
        <f t="shared" si="354"/>
        <v>-5.1499999999999997E-2</v>
      </c>
      <c r="X1482" s="262">
        <f t="shared" si="355"/>
        <v>-2.75E-2</v>
      </c>
      <c r="Y1482" s="97">
        <v>-2.75E-2</v>
      </c>
      <c r="Z1482" s="262">
        <f t="shared" ref="Z1482:AB1482" si="359">Y1482</f>
        <v>-2.75E-2</v>
      </c>
      <c r="AA1482" s="262">
        <f t="shared" si="359"/>
        <v>-2.75E-2</v>
      </c>
      <c r="AB1482" s="262">
        <f t="shared" si="359"/>
        <v>-2.75E-2</v>
      </c>
      <c r="AC1482" s="76"/>
      <c r="AD1482" s="76"/>
      <c r="AE1482" s="76"/>
      <c r="AF1482" s="97">
        <v>1</v>
      </c>
      <c r="AG1482" s="97">
        <v>1</v>
      </c>
      <c r="AH1482" s="73"/>
      <c r="AI1482" s="57"/>
      <c r="AJ1482" s="45"/>
      <c r="AK1482" s="45"/>
      <c r="AL1482" s="45"/>
    </row>
    <row r="1483" spans="1:38" outlineLevel="2" x14ac:dyDescent="0.35">
      <c r="A1483" s="45"/>
      <c r="B1483" s="54"/>
      <c r="C1483" s="47">
        <f t="shared" si="358"/>
        <v>4</v>
      </c>
      <c r="D1483" s="73"/>
      <c r="E1483" s="70"/>
      <c r="F1483" s="70" t="s">
        <v>2455</v>
      </c>
      <c r="G1483" s="73"/>
      <c r="H1483" s="391" t="s">
        <v>2854</v>
      </c>
      <c r="I1483" s="76"/>
      <c r="J1483" s="76"/>
      <c r="K1483" s="76"/>
      <c r="L1483" s="76"/>
      <c r="M1483" s="76"/>
      <c r="N1483" s="76"/>
      <c r="O1483" s="76"/>
      <c r="P1483" s="76"/>
      <c r="Q1483" s="76"/>
      <c r="R1483" s="76"/>
      <c r="S1483" s="76"/>
      <c r="T1483" s="76"/>
      <c r="U1483" s="97">
        <f>-U1482/(2*9.5*30.4)</f>
        <v>8.916204986149583E-5</v>
      </c>
      <c r="V1483" s="262">
        <f t="shared" si="354"/>
        <v>8.916204986149583E-5</v>
      </c>
      <c r="W1483" s="262">
        <f t="shared" si="354"/>
        <v>8.916204986149583E-5</v>
      </c>
      <c r="X1483" s="262">
        <f t="shared" si="355"/>
        <v>4.7610803324099718E-5</v>
      </c>
      <c r="Y1483" s="97">
        <f>-Y1482/(2*9.5*30.4)</f>
        <v>4.7610803324099718E-5</v>
      </c>
      <c r="Z1483" s="262">
        <f t="shared" ref="Z1483" si="360">Y1483</f>
        <v>4.7610803324099718E-5</v>
      </c>
      <c r="AA1483" s="262">
        <f t="shared" ref="AA1483" si="361">Z1483</f>
        <v>4.7610803324099718E-5</v>
      </c>
      <c r="AB1483" s="262">
        <f t="shared" ref="AB1483" si="362">AA1483</f>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358"/>
        <v>4</v>
      </c>
      <c r="D1484" s="73"/>
      <c r="E1484" s="70"/>
      <c r="F1484" s="70" t="s">
        <v>2456</v>
      </c>
      <c r="G1484" s="73"/>
      <c r="H1484" s="391" t="s">
        <v>2855</v>
      </c>
      <c r="I1484" s="76"/>
      <c r="J1484" s="76"/>
      <c r="K1484" s="76"/>
      <c r="L1484" s="76"/>
      <c r="M1484" s="76"/>
      <c r="N1484" s="76"/>
      <c r="O1484" s="76"/>
      <c r="P1484" s="76"/>
      <c r="Q1484" s="76"/>
      <c r="R1484" s="76"/>
      <c r="S1484" s="76"/>
      <c r="T1484" s="76"/>
      <c r="U1484" s="97">
        <v>-4.0000000000000001E-3</v>
      </c>
      <c r="V1484" s="262">
        <f t="shared" si="354"/>
        <v>-4.0000000000000001E-3</v>
      </c>
      <c r="W1484" s="262">
        <f t="shared" si="354"/>
        <v>-4.0000000000000001E-3</v>
      </c>
      <c r="X1484" s="262">
        <f t="shared" si="355"/>
        <v>-4.0000000000000001E-3</v>
      </c>
      <c r="Y1484" s="97">
        <v>-4.0000000000000001E-3</v>
      </c>
      <c r="Z1484" s="262">
        <f t="shared" ref="Z1484:AB1484" si="363">Y1484</f>
        <v>-4.0000000000000001E-3</v>
      </c>
      <c r="AA1484" s="262">
        <f t="shared" si="363"/>
        <v>-4.0000000000000001E-3</v>
      </c>
      <c r="AB1484" s="262">
        <f t="shared" si="363"/>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358"/>
        <v>4</v>
      </c>
      <c r="D1485" s="73"/>
      <c r="E1485" s="70"/>
      <c r="F1485" s="70" t="s">
        <v>2457</v>
      </c>
      <c r="G1485" s="73"/>
      <c r="H1485" s="390" t="s">
        <v>2856</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358"/>
        <v>4</v>
      </c>
      <c r="D1486" s="73"/>
      <c r="E1486" s="70"/>
      <c r="F1486" s="70" t="s">
        <v>2458</v>
      </c>
      <c r="G1486" s="73"/>
      <c r="H1486" s="391" t="s">
        <v>2857</v>
      </c>
      <c r="I1486" s="76"/>
      <c r="J1486" s="76"/>
      <c r="K1486" s="76"/>
      <c r="L1486" s="76"/>
      <c r="M1486" s="76"/>
      <c r="N1486" s="76"/>
      <c r="O1486" s="76"/>
      <c r="P1486" s="76"/>
      <c r="Q1486" s="76"/>
      <c r="R1486" s="76"/>
      <c r="S1486" s="76"/>
      <c r="T1486" s="76"/>
      <c r="U1486" s="97">
        <v>-2.75E-2</v>
      </c>
      <c r="V1486" s="262">
        <f t="shared" ref="V1486:W1486" si="364">U1486</f>
        <v>-2.75E-2</v>
      </c>
      <c r="W1486" s="262">
        <f t="shared" si="364"/>
        <v>-2.75E-2</v>
      </c>
      <c r="X1486" s="262">
        <f t="shared" ref="X1486" si="365">Y1486</f>
        <v>-2.5499999999999998E-2</v>
      </c>
      <c r="Y1486" s="97">
        <v>-2.5499999999999998E-2</v>
      </c>
      <c r="Z1486" s="262">
        <f t="shared" ref="Z1486:AB1486" si="366">Y1486</f>
        <v>-2.5499999999999998E-2</v>
      </c>
      <c r="AA1486" s="262">
        <f t="shared" si="366"/>
        <v>-2.5499999999999998E-2</v>
      </c>
      <c r="AB1486" s="262">
        <f t="shared" si="366"/>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358"/>
        <v>4</v>
      </c>
      <c r="D1487" s="73"/>
      <c r="E1487" s="70"/>
      <c r="F1487" s="70" t="s">
        <v>2459</v>
      </c>
      <c r="G1487" s="73"/>
      <c r="H1487" s="390" t="s">
        <v>2858</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358"/>
        <v>4</v>
      </c>
      <c r="D1488" s="73"/>
      <c r="E1488" s="70"/>
      <c r="F1488" s="70" t="str">
        <f>SUBSTITUTE(F1484,",4)",",8)")</f>
        <v>C(U2,24,8)</v>
      </c>
      <c r="G1488" s="73"/>
      <c r="H1488" s="391" t="s">
        <v>2852</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358"/>
        <v>4</v>
      </c>
      <c r="D1489" s="73"/>
      <c r="E1489" s="70"/>
      <c r="F1489" s="70" t="str">
        <f>SUBSTITUTE(F1485,",5)",",9)")</f>
        <v>C(U2,24,9)</v>
      </c>
      <c r="G1489" s="73"/>
      <c r="H1489" s="391" t="s">
        <v>2849</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358"/>
        <v>4</v>
      </c>
      <c r="D1490" s="73"/>
      <c r="E1490" s="70"/>
      <c r="F1490" s="70" t="str">
        <f>SUBSTITUTE(F1486,",6)",",10)")</f>
        <v>C(U2,24,10)</v>
      </c>
      <c r="G1490" s="73"/>
      <c r="H1490" s="391" t="s">
        <v>2850</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358"/>
        <v>4</v>
      </c>
      <c r="D1491" s="73"/>
      <c r="E1491" s="70"/>
      <c r="F1491" s="70" t="str">
        <f>SUBSTITUTE(F1487,",7)",",11)")</f>
        <v>C(U2,24,11)</v>
      </c>
      <c r="G1491" s="73"/>
      <c r="H1491" s="391" t="s">
        <v>2851</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 t="shared" ref="C1492" si="367">INT($C$29)+2</f>
        <v>3</v>
      </c>
      <c r="D1492" s="73"/>
      <c r="E1492" s="70"/>
      <c r="F1492" s="70" t="s">
        <v>2460</v>
      </c>
      <c r="G1492" s="73"/>
      <c r="H1492" s="76" t="s">
        <v>2859</v>
      </c>
      <c r="I1492" s="76"/>
      <c r="J1492" s="76"/>
      <c r="K1492" s="76"/>
      <c r="L1492" s="76"/>
      <c r="M1492" s="76"/>
      <c r="N1492" s="76"/>
      <c r="O1492" s="76"/>
      <c r="P1492" s="76"/>
      <c r="Q1492" s="76"/>
      <c r="R1492" s="76"/>
      <c r="S1492" s="76"/>
      <c r="T1492" s="76"/>
      <c r="U1492" s="97">
        <f>19.4829</f>
        <v>19.482900000000001</v>
      </c>
      <c r="V1492" s="262">
        <f t="shared" ref="V1492:W1495" si="368">U1492</f>
        <v>19.482900000000001</v>
      </c>
      <c r="W1492" s="262">
        <f t="shared" si="368"/>
        <v>19.482900000000001</v>
      </c>
      <c r="X1492" s="262">
        <f t="shared" ref="X1492:X1495" si="369">Y1492</f>
        <v>16.702999999999999</v>
      </c>
      <c r="Y1492" s="97">
        <v>16.702999999999999</v>
      </c>
      <c r="Z1492" s="262">
        <f t="shared" ref="Z1492:AB1492" si="370">Y1492</f>
        <v>16.702999999999999</v>
      </c>
      <c r="AA1492" s="262">
        <f t="shared" si="370"/>
        <v>16.702999999999999</v>
      </c>
      <c r="AB1492" s="262">
        <f t="shared" si="370"/>
        <v>16.702999999999999</v>
      </c>
      <c r="AC1492" s="76"/>
      <c r="AD1492" s="76"/>
      <c r="AE1492" s="76"/>
      <c r="AF1492" s="97">
        <v>1</v>
      </c>
      <c r="AG1492" s="97">
        <v>1</v>
      </c>
      <c r="AH1492" s="73"/>
      <c r="AI1492" s="57"/>
      <c r="AJ1492" s="45"/>
      <c r="AK1492" s="45"/>
      <c r="AL1492" s="45"/>
    </row>
    <row r="1493" spans="1:38" outlineLevel="2" x14ac:dyDescent="0.35">
      <c r="A1493" s="45"/>
      <c r="B1493" s="54"/>
      <c r="C1493" s="47">
        <f t="shared" si="347"/>
        <v>3</v>
      </c>
      <c r="D1493" s="73"/>
      <c r="E1493" s="70"/>
      <c r="F1493" s="70" t="s">
        <v>2509</v>
      </c>
      <c r="G1493" s="73"/>
      <c r="H1493" s="76" t="s">
        <v>2573</v>
      </c>
      <c r="I1493" s="76"/>
      <c r="J1493" s="76"/>
      <c r="K1493" s="76"/>
      <c r="L1493" s="76"/>
      <c r="M1493" s="76"/>
      <c r="N1493" s="76"/>
      <c r="O1493" s="76"/>
      <c r="P1493" s="76"/>
      <c r="Q1493" s="76"/>
      <c r="R1493" s="76"/>
      <c r="S1493" s="76"/>
      <c r="T1493" s="76"/>
      <c r="U1493" s="97">
        <v>-9.8000000000000004E-2</v>
      </c>
      <c r="V1493" s="262">
        <f t="shared" si="368"/>
        <v>-9.8000000000000004E-2</v>
      </c>
      <c r="W1493" s="262">
        <f t="shared" si="368"/>
        <v>-9.8000000000000004E-2</v>
      </c>
      <c r="X1493" s="262">
        <f t="shared" si="369"/>
        <v>-3.9480000000000001E-2</v>
      </c>
      <c r="Y1493" s="97">
        <v>-3.9480000000000001E-2</v>
      </c>
      <c r="Z1493" s="262">
        <f t="shared" ref="Z1493:AB1493" si="371">Y1493</f>
        <v>-3.9480000000000001E-2</v>
      </c>
      <c r="AA1493" s="262">
        <f t="shared" si="371"/>
        <v>-3.9480000000000001E-2</v>
      </c>
      <c r="AB1493" s="262">
        <f t="shared" si="371"/>
        <v>-3.9480000000000001E-2</v>
      </c>
      <c r="AC1493" s="76"/>
      <c r="AD1493" s="97" t="s">
        <v>2860</v>
      </c>
      <c r="AE1493" s="76"/>
      <c r="AF1493" s="97">
        <v>1</v>
      </c>
      <c r="AG1493" s="97">
        <v>1</v>
      </c>
      <c r="AH1493" s="73"/>
      <c r="AI1493" s="57"/>
      <c r="AJ1493" s="45"/>
      <c r="AK1493" s="45"/>
      <c r="AL1493" s="45"/>
    </row>
    <row r="1494" spans="1:38" outlineLevel="2" collapsed="1" x14ac:dyDescent="0.35">
      <c r="A1494" s="45"/>
      <c r="B1494" s="54"/>
      <c r="C1494" s="47">
        <f t="shared" si="347"/>
        <v>3</v>
      </c>
      <c r="D1494" s="73"/>
      <c r="E1494" s="70"/>
      <c r="F1494" s="70" t="s">
        <v>2510</v>
      </c>
      <c r="G1494" s="73"/>
      <c r="H1494" s="76" t="s">
        <v>2533</v>
      </c>
      <c r="I1494" s="76"/>
      <c r="J1494" s="76"/>
      <c r="K1494" s="76"/>
      <c r="L1494" s="76"/>
      <c r="M1494" s="76"/>
      <c r="N1494" s="76"/>
      <c r="O1494" s="76"/>
      <c r="P1494" s="76"/>
      <c r="Q1494" s="76"/>
      <c r="R1494" s="76"/>
      <c r="S1494" s="76"/>
      <c r="T1494" s="76"/>
      <c r="U1494" s="97">
        <v>0</v>
      </c>
      <c r="V1494" s="262">
        <f t="shared" si="368"/>
        <v>0</v>
      </c>
      <c r="W1494" s="262">
        <f t="shared" si="368"/>
        <v>0</v>
      </c>
      <c r="X1494" s="262">
        <f t="shared" si="369"/>
        <v>0</v>
      </c>
      <c r="Y1494" s="97">
        <v>0</v>
      </c>
      <c r="Z1494" s="262">
        <f t="shared" ref="Z1494:AB1494" si="372">Y1494</f>
        <v>0</v>
      </c>
      <c r="AA1494" s="262">
        <f t="shared" si="372"/>
        <v>0</v>
      </c>
      <c r="AB1494" s="262">
        <f t="shared" si="372"/>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373">INT($C$29)+3</f>
        <v>4</v>
      </c>
      <c r="D1495" s="73"/>
      <c r="E1495" s="70"/>
      <c r="F1495" s="70" t="s">
        <v>2511</v>
      </c>
      <c r="G1495" s="73"/>
      <c r="H1495" s="391" t="s">
        <v>2534</v>
      </c>
      <c r="I1495" s="76"/>
      <c r="J1495" s="76"/>
      <c r="K1495" s="76"/>
      <c r="L1495" s="76"/>
      <c r="M1495" s="76"/>
      <c r="N1495" s="76"/>
      <c r="O1495" s="76"/>
      <c r="P1495" s="76"/>
      <c r="Q1495" s="76"/>
      <c r="R1495" s="76"/>
      <c r="S1495" s="76"/>
      <c r="T1495" s="76"/>
      <c r="U1495" s="97">
        <v>0</v>
      </c>
      <c r="V1495" s="262">
        <f t="shared" si="368"/>
        <v>0</v>
      </c>
      <c r="W1495" s="262">
        <f t="shared" si="368"/>
        <v>0</v>
      </c>
      <c r="X1495" s="262">
        <f t="shared" si="369"/>
        <v>0</v>
      </c>
      <c r="Y1495" s="97">
        <v>0</v>
      </c>
      <c r="Z1495" s="262">
        <f t="shared" ref="Z1495:AB1495" si="374">Y1495</f>
        <v>0</v>
      </c>
      <c r="AA1495" s="262">
        <f t="shared" si="374"/>
        <v>0</v>
      </c>
      <c r="AB1495" s="262">
        <f t="shared" si="374"/>
        <v>0</v>
      </c>
      <c r="AC1495" s="76"/>
      <c r="AD1495" s="76"/>
      <c r="AE1495" s="76"/>
      <c r="AF1495" s="97">
        <v>1</v>
      </c>
      <c r="AG1495" s="97">
        <v>1</v>
      </c>
      <c r="AH1495" s="73"/>
      <c r="AI1495" s="57"/>
      <c r="AJ1495" s="45"/>
      <c r="AK1495" s="45"/>
      <c r="AL1495" s="45"/>
    </row>
    <row r="1496" spans="1:38" hidden="1" outlineLevel="3" x14ac:dyDescent="0.35">
      <c r="A1496" s="45"/>
      <c r="B1496" s="54"/>
      <c r="C1496" s="47">
        <f t="shared" si="373"/>
        <v>4</v>
      </c>
      <c r="D1496" s="73"/>
      <c r="E1496" s="70"/>
      <c r="F1496" s="70" t="s">
        <v>2512</v>
      </c>
      <c r="G1496" s="73"/>
      <c r="H1496" s="391" t="s">
        <v>2795</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373"/>
        <v>4</v>
      </c>
      <c r="D1497" s="73"/>
      <c r="E1497" s="70"/>
      <c r="F1497" s="70" t="s">
        <v>2513</v>
      </c>
      <c r="G1497" s="73"/>
      <c r="H1497" s="391" t="s">
        <v>2535</v>
      </c>
      <c r="I1497" s="76"/>
      <c r="J1497" s="76"/>
      <c r="K1497" s="76"/>
      <c r="L1497" s="76"/>
      <c r="M1497" s="76"/>
      <c r="N1497" s="76"/>
      <c r="O1497" s="76"/>
      <c r="P1497" s="76"/>
      <c r="Q1497" s="76"/>
      <c r="R1497" s="76"/>
      <c r="S1497" s="76"/>
      <c r="T1497" s="76"/>
      <c r="U1497" s="97">
        <v>0</v>
      </c>
      <c r="V1497" s="262">
        <f t="shared" ref="V1497:W1497" si="375">U1497</f>
        <v>0</v>
      </c>
      <c r="W1497" s="262">
        <f t="shared" si="375"/>
        <v>0</v>
      </c>
      <c r="X1497" s="262">
        <f t="shared" ref="X1497" si="376">Y1497</f>
        <v>0</v>
      </c>
      <c r="Y1497" s="97">
        <v>0</v>
      </c>
      <c r="Z1497" s="262">
        <f t="shared" ref="Z1497:AB1497" si="377">Y1497</f>
        <v>0</v>
      </c>
      <c r="AA1497" s="262">
        <f t="shared" si="377"/>
        <v>0</v>
      </c>
      <c r="AB1497" s="262">
        <f t="shared" si="377"/>
        <v>0</v>
      </c>
      <c r="AC1497" s="76"/>
      <c r="AD1497" s="76"/>
      <c r="AE1497" s="76"/>
      <c r="AF1497" s="97">
        <v>1</v>
      </c>
      <c r="AG1497" s="97">
        <v>1</v>
      </c>
      <c r="AH1497" s="73"/>
      <c r="AI1497" s="57"/>
      <c r="AJ1497" s="45"/>
      <c r="AK1497" s="45"/>
      <c r="AL1497" s="45"/>
    </row>
    <row r="1498" spans="1:38" hidden="1" outlineLevel="3" x14ac:dyDescent="0.35">
      <c r="A1498" s="45"/>
      <c r="B1498" s="54"/>
      <c r="C1498" s="47">
        <f t="shared" si="373"/>
        <v>4</v>
      </c>
      <c r="D1498" s="73"/>
      <c r="E1498" s="70"/>
      <c r="F1498" s="70" t="s">
        <v>2514</v>
      </c>
      <c r="G1498" s="73"/>
      <c r="H1498" s="390" t="s">
        <v>2794</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373"/>
        <v>4</v>
      </c>
      <c r="D1499" s="73"/>
      <c r="E1499" s="70"/>
      <c r="F1499" s="70" t="s">
        <v>2515</v>
      </c>
      <c r="G1499" s="73"/>
      <c r="H1499" s="391" t="s">
        <v>2536</v>
      </c>
      <c r="I1499" s="76"/>
      <c r="J1499" s="76"/>
      <c r="K1499" s="76"/>
      <c r="L1499" s="76"/>
      <c r="M1499" s="76"/>
      <c r="N1499" s="76"/>
      <c r="O1499" s="76"/>
      <c r="P1499" s="76"/>
      <c r="Q1499" s="76"/>
      <c r="R1499" s="76"/>
      <c r="S1499" s="76"/>
      <c r="T1499" s="76"/>
      <c r="U1499" s="97">
        <v>-3.7749999999999999E-2</v>
      </c>
      <c r="V1499" s="262">
        <f t="shared" ref="V1499:W1499" si="378">U1499</f>
        <v>-3.7749999999999999E-2</v>
      </c>
      <c r="W1499" s="262">
        <f t="shared" si="378"/>
        <v>-3.7749999999999999E-2</v>
      </c>
      <c r="X1499" s="262">
        <f t="shared" ref="X1499" si="379">Y1499</f>
        <v>-2.775E-2</v>
      </c>
      <c r="Y1499" s="97">
        <v>-2.775E-2</v>
      </c>
      <c r="Z1499" s="262">
        <f t="shared" ref="Z1499:AB1499" si="380">Y1499</f>
        <v>-2.775E-2</v>
      </c>
      <c r="AA1499" s="262">
        <f t="shared" si="380"/>
        <v>-2.775E-2</v>
      </c>
      <c r="AB1499" s="262">
        <f t="shared" si="380"/>
        <v>-2.775E-2</v>
      </c>
      <c r="AC1499" s="76"/>
      <c r="AD1499" s="76"/>
      <c r="AE1499" s="76"/>
      <c r="AF1499" s="97">
        <v>1</v>
      </c>
      <c r="AG1499" s="97">
        <v>1</v>
      </c>
      <c r="AH1499" s="73"/>
      <c r="AI1499" s="57"/>
      <c r="AJ1499" s="45"/>
      <c r="AK1499" s="45"/>
      <c r="AL1499" s="45"/>
    </row>
    <row r="1500" spans="1:38" hidden="1" outlineLevel="3" x14ac:dyDescent="0.35">
      <c r="A1500" s="45"/>
      <c r="B1500" s="54"/>
      <c r="C1500" s="47">
        <f t="shared" si="373"/>
        <v>4</v>
      </c>
      <c r="D1500" s="73"/>
      <c r="E1500" s="70"/>
      <c r="F1500" s="70" t="s">
        <v>2516</v>
      </c>
      <c r="G1500" s="73"/>
      <c r="H1500" s="390" t="s">
        <v>2796</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373"/>
        <v>4</v>
      </c>
      <c r="D1501" s="73"/>
      <c r="E1501" s="70"/>
      <c r="F1501" s="70" t="str">
        <f>SUBSTITUTE(F1497,",4)",",8)")</f>
        <v>C(U2,25,8)</v>
      </c>
      <c r="G1501" s="73"/>
      <c r="H1501" s="391" t="s">
        <v>2791</v>
      </c>
      <c r="I1501" s="96"/>
      <c r="J1501" s="76"/>
      <c r="K1501" s="76"/>
      <c r="L1501" s="76"/>
      <c r="M1501" s="76"/>
      <c r="N1501" s="76"/>
      <c r="O1501" s="76"/>
      <c r="P1501" s="76"/>
      <c r="Q1501" s="76"/>
      <c r="R1501" s="76"/>
      <c r="S1501" s="76"/>
      <c r="T1501" s="76"/>
      <c r="U1501" s="97">
        <v>0.05</v>
      </c>
      <c r="V1501" s="262">
        <f t="shared" ref="V1501" si="381">U1501</f>
        <v>0.05</v>
      </c>
      <c r="W1501" s="262">
        <f t="shared" ref="W1501" si="382">V1501</f>
        <v>0.05</v>
      </c>
      <c r="X1501" s="262">
        <f t="shared" ref="X1501" si="383">Y1501</f>
        <v>0</v>
      </c>
      <c r="Y1501" s="97">
        <v>0</v>
      </c>
      <c r="Z1501" s="262">
        <f t="shared" ref="Z1501:Z1502" si="384">Y1501</f>
        <v>0</v>
      </c>
      <c r="AA1501" s="262">
        <f t="shared" ref="AA1501:AA1502" si="385">Z1501</f>
        <v>0</v>
      </c>
      <c r="AB1501" s="262">
        <f t="shared" ref="AB1501:AB1502" si="386">AA1501</f>
        <v>0</v>
      </c>
      <c r="AC1501" s="76"/>
      <c r="AD1501" s="76"/>
      <c r="AE1501" s="76"/>
      <c r="AF1501" s="76">
        <v>1</v>
      </c>
      <c r="AG1501" s="76">
        <v>1</v>
      </c>
      <c r="AH1501" s="73"/>
      <c r="AI1501" s="57"/>
      <c r="AJ1501" s="45"/>
      <c r="AK1501" s="45"/>
      <c r="AL1501" s="45"/>
    </row>
    <row r="1502" spans="1:38" outlineLevel="2" x14ac:dyDescent="0.35">
      <c r="A1502" s="45"/>
      <c r="B1502" s="54"/>
      <c r="C1502" s="47">
        <f t="shared" si="373"/>
        <v>4</v>
      </c>
      <c r="D1502" s="73"/>
      <c r="E1502" s="70"/>
      <c r="F1502" s="70" t="str">
        <f>SUBSTITUTE(F1498,",5)",",9)")</f>
        <v>C(U2,25,9)</v>
      </c>
      <c r="G1502" s="73"/>
      <c r="H1502" s="391" t="s">
        <v>2848</v>
      </c>
      <c r="I1502" s="96"/>
      <c r="J1502" s="76"/>
      <c r="K1502" s="76"/>
      <c r="L1502" s="76"/>
      <c r="M1502" s="76"/>
      <c r="N1502" s="76"/>
      <c r="O1502" s="76"/>
      <c r="P1502" s="76"/>
      <c r="Q1502" s="76"/>
      <c r="R1502" s="76"/>
      <c r="S1502" s="76"/>
      <c r="T1502" s="76"/>
      <c r="U1502" s="97">
        <v>-9.3500000000000007E-3</v>
      </c>
      <c r="V1502" s="262">
        <f t="shared" ref="V1502" si="387">U1502</f>
        <v>-9.3500000000000007E-3</v>
      </c>
      <c r="W1502" s="262">
        <f t="shared" ref="W1502" si="388">V1502</f>
        <v>-9.3500000000000007E-3</v>
      </c>
      <c r="X1502" s="262">
        <f t="shared" ref="X1502" si="389">Y1502</f>
        <v>-9.3500000000000007E-3</v>
      </c>
      <c r="Y1502" s="97">
        <v>-9.3500000000000007E-3</v>
      </c>
      <c r="Z1502" s="262">
        <f t="shared" si="384"/>
        <v>-9.3500000000000007E-3</v>
      </c>
      <c r="AA1502" s="262">
        <f t="shared" si="385"/>
        <v>-9.3500000000000007E-3</v>
      </c>
      <c r="AB1502" s="262">
        <f t="shared" si="386"/>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373"/>
        <v>4</v>
      </c>
      <c r="D1503" s="73"/>
      <c r="E1503" s="70"/>
      <c r="F1503" s="70" t="str">
        <f>SUBSTITUTE(F1499,",6)",",10)")</f>
        <v>C(U2,25,10)</v>
      </c>
      <c r="G1503" s="73"/>
      <c r="H1503" s="391" t="s">
        <v>2847</v>
      </c>
      <c r="I1503" s="96"/>
      <c r="J1503" s="76"/>
      <c r="K1503" s="76"/>
      <c r="L1503" s="76"/>
      <c r="M1503" s="76"/>
      <c r="N1503" s="76"/>
      <c r="O1503" s="76"/>
      <c r="P1503" s="76"/>
      <c r="Q1503" s="76"/>
      <c r="R1503" s="76"/>
      <c r="S1503" s="76"/>
      <c r="T1503" s="76"/>
      <c r="U1503" s="97">
        <v>-7.0369200000000003E-3</v>
      </c>
      <c r="V1503" s="262">
        <f t="shared" ref="V1503:V1504" si="390">U1503</f>
        <v>-7.0369200000000003E-3</v>
      </c>
      <c r="W1503" s="262">
        <f t="shared" ref="W1503:W1504" si="391">V1503</f>
        <v>-7.0369200000000003E-3</v>
      </c>
      <c r="X1503" s="262">
        <f t="shared" ref="X1503:X1504" si="392">Y1503</f>
        <v>-7.0369200000000003E-3</v>
      </c>
      <c r="Y1503" s="97">
        <v>-7.0369200000000003E-3</v>
      </c>
      <c r="Z1503" s="262">
        <f t="shared" ref="Z1503" si="393">Y1503</f>
        <v>-7.0369200000000003E-3</v>
      </c>
      <c r="AA1503" s="262">
        <f t="shared" ref="AA1503" si="394">Z1503</f>
        <v>-7.0369200000000003E-3</v>
      </c>
      <c r="AB1503" s="262">
        <f t="shared" ref="AB1503" si="395">AA1503</f>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373"/>
        <v>4</v>
      </c>
      <c r="D1504" s="73"/>
      <c r="E1504" s="70"/>
      <c r="F1504" s="70" t="str">
        <f>SUBSTITUTE(F1500,",7)",",11)")</f>
        <v>C(U2,25,11)</v>
      </c>
      <c r="G1504" s="73"/>
      <c r="H1504" s="391" t="s">
        <v>2797</v>
      </c>
      <c r="I1504" s="96"/>
      <c r="J1504" s="76"/>
      <c r="K1504" s="76"/>
      <c r="L1504" s="76"/>
      <c r="M1504" s="76"/>
      <c r="N1504" s="76"/>
      <c r="O1504" s="76"/>
      <c r="P1504" s="76"/>
      <c r="Q1504" s="76"/>
      <c r="R1504" s="76"/>
      <c r="S1504" s="76"/>
      <c r="T1504" s="76"/>
      <c r="U1504" s="97">
        <v>7.4569999999999999E-5</v>
      </c>
      <c r="V1504" s="262">
        <f t="shared" si="390"/>
        <v>7.4569999999999999E-5</v>
      </c>
      <c r="W1504" s="262">
        <f t="shared" si="391"/>
        <v>7.4569999999999999E-5</v>
      </c>
      <c r="X1504" s="262">
        <f t="shared" si="392"/>
        <v>7.4569999999999999E-5</v>
      </c>
      <c r="Y1504" s="97">
        <v>7.4569999999999999E-5</v>
      </c>
      <c r="Z1504" s="262">
        <f t="shared" ref="Z1504" si="396">Y1504</f>
        <v>7.4569999999999999E-5</v>
      </c>
      <c r="AA1504" s="262">
        <f t="shared" ref="AA1504" si="397">Z1504</f>
        <v>7.4569999999999999E-5</v>
      </c>
      <c r="AB1504" s="262">
        <f t="shared" ref="AB1504" si="398">AA1504</f>
        <v>7.4569999999999999E-5</v>
      </c>
      <c r="AC1504" s="76"/>
      <c r="AD1504" s="76"/>
      <c r="AE1504" s="76"/>
      <c r="AF1504" s="76">
        <v>1</v>
      </c>
      <c r="AG1504" s="76">
        <v>1</v>
      </c>
      <c r="AH1504" s="73"/>
      <c r="AI1504" s="57"/>
      <c r="AJ1504" s="45"/>
      <c r="AK1504" s="45"/>
      <c r="AL1504" s="45"/>
    </row>
    <row r="1505" spans="1:38" outlineLevel="2" x14ac:dyDescent="0.35">
      <c r="A1505" s="45"/>
      <c r="B1505" s="54"/>
      <c r="C1505" s="47">
        <f t="shared" ref="C1505" si="399">INT($C$29)+2</f>
        <v>3</v>
      </c>
      <c r="D1505" s="73"/>
      <c r="E1505" s="70"/>
      <c r="F1505" s="70" t="s">
        <v>2517</v>
      </c>
      <c r="G1505" s="73"/>
      <c r="H1505" s="76" t="s">
        <v>2537</v>
      </c>
      <c r="I1505" s="76"/>
      <c r="J1505" s="76"/>
      <c r="K1505" s="76"/>
      <c r="L1505" s="76"/>
      <c r="M1505" s="76"/>
      <c r="N1505" s="76"/>
      <c r="O1505" s="76"/>
      <c r="P1505" s="76"/>
      <c r="Q1505" s="76"/>
      <c r="R1505" s="76"/>
      <c r="S1505" s="76"/>
      <c r="T1505" s="76"/>
      <c r="U1505" s="97">
        <v>-1.8110552</v>
      </c>
      <c r="V1505" s="262">
        <f t="shared" ref="V1505:W1505" si="400">U1505</f>
        <v>-1.8110552</v>
      </c>
      <c r="W1505" s="262">
        <f t="shared" si="400"/>
        <v>-1.8110552</v>
      </c>
      <c r="X1505" s="262">
        <f t="shared" ref="X1505" si="401">Y1505</f>
        <v>-0.49941732500000002</v>
      </c>
      <c r="Y1505" s="97">
        <v>-0.49941732500000002</v>
      </c>
      <c r="Z1505" s="262">
        <f t="shared" ref="Z1505:AB1505" si="402">Y1505</f>
        <v>-0.49941732500000002</v>
      </c>
      <c r="AA1505" s="262">
        <f t="shared" si="402"/>
        <v>-0.49941732500000002</v>
      </c>
      <c r="AB1505" s="262">
        <f t="shared" si="402"/>
        <v>-0.49941732500000002</v>
      </c>
      <c r="AC1505" s="76"/>
      <c r="AD1505" s="97" t="s">
        <v>2793</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15" customHeight="1" outlineLevel="2" x14ac:dyDescent="0.3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446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310">
        <v>44653.716487384299</v>
      </c>
      <c r="J11" s="513" t="s">
        <v>2408</v>
      </c>
      <c r="K11" s="509"/>
      <c r="L11" s="509"/>
      <c r="M11" s="509"/>
      <c r="N11" s="509"/>
      <c r="O11" s="509"/>
      <c r="P11" s="509"/>
      <c r="Q11" s="509"/>
      <c r="R11" s="509"/>
      <c r="S11" s="509"/>
      <c r="T11" s="509"/>
      <c r="U11" s="509"/>
      <c r="V11" s="509"/>
      <c r="W11" s="509"/>
      <c r="X11" s="509"/>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156</v>
      </c>
      <c r="I12" s="314">
        <v>44664.379814814798</v>
      </c>
      <c r="J12" s="510" t="s">
        <v>2419</v>
      </c>
      <c r="K12" s="511"/>
      <c r="L12" s="511"/>
      <c r="M12" s="511"/>
      <c r="N12" s="511"/>
      <c r="O12" s="511"/>
      <c r="P12" s="511"/>
      <c r="Q12" s="511"/>
      <c r="R12" s="511"/>
      <c r="S12" s="511"/>
      <c r="T12" s="511"/>
      <c r="U12" s="511"/>
      <c r="V12" s="511"/>
      <c r="W12" s="511"/>
      <c r="X12" s="512"/>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2117</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460</v>
      </c>
      <c r="J35" s="72"/>
      <c r="K35" s="72" t="s">
        <v>2282</v>
      </c>
      <c r="L35" s="72"/>
      <c r="M35" s="72"/>
      <c r="N35" s="72"/>
      <c r="O35" s="72"/>
      <c r="P35" s="72"/>
      <c r="Q35" s="72"/>
      <c r="R35" s="72" t="s">
        <v>2118</v>
      </c>
      <c r="S35" s="246" t="s">
        <v>2410</v>
      </c>
      <c r="T35" s="246"/>
      <c r="U35" s="246"/>
      <c r="V35" s="246"/>
      <c r="W35" s="246"/>
      <c r="X35" s="246"/>
      <c r="Y35" s="246"/>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2120</v>
      </c>
      <c r="I41" s="76" t="s">
        <v>2121</v>
      </c>
      <c r="J41" s="76"/>
      <c r="K41" s="97">
        <f>30/1000</f>
        <v>0.03</v>
      </c>
      <c r="L41" s="76"/>
      <c r="M41" s="76"/>
      <c r="N41" s="76"/>
      <c r="O41" s="76"/>
      <c r="P41" s="76"/>
      <c r="Q41" s="76"/>
      <c r="R41" s="97" t="s">
        <v>2393</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2394</v>
      </c>
      <c r="I42" s="76" t="s">
        <v>2395</v>
      </c>
      <c r="J42" s="76"/>
      <c r="K42" s="97">
        <v>200</v>
      </c>
      <c r="L42" s="76"/>
      <c r="M42" s="76"/>
      <c r="N42" s="76"/>
      <c r="O42" s="76"/>
      <c r="P42" s="76"/>
      <c r="Q42" s="76"/>
      <c r="R42" s="97" t="s">
        <v>2418</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2122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15"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1749</v>
      </c>
      <c r="G47" s="73"/>
      <c r="H47" s="315" t="s">
        <v>2123</v>
      </c>
      <c r="I47" s="110">
        <v>2</v>
      </c>
      <c r="J47" s="316" t="s">
        <v>1075</v>
      </c>
      <c r="K47" s="110">
        <v>3</v>
      </c>
      <c r="L47" s="110">
        <v>10</v>
      </c>
      <c r="M47" s="162"/>
      <c r="N47" s="162"/>
      <c r="O47" s="162"/>
      <c r="P47" s="162"/>
      <c r="Q47" s="162"/>
      <c r="R47" s="160" t="s">
        <v>2124</v>
      </c>
      <c r="S47" s="162"/>
      <c r="T47" s="162"/>
      <c r="U47" s="162"/>
      <c r="V47" s="162"/>
      <c r="W47" s="162"/>
      <c r="X47" s="162"/>
      <c r="Y47" s="162"/>
      <c r="Z47" s="73"/>
      <c r="AA47" s="57"/>
      <c r="AB47" s="45"/>
      <c r="AC47" s="45"/>
      <c r="AD47" s="45"/>
    </row>
    <row r="48" spans="1:30" outlineLevel="2" x14ac:dyDescent="0.35">
      <c r="A48" s="45"/>
      <c r="B48" s="54"/>
      <c r="C48" s="87">
        <f>INT($C$29)+2</f>
        <v>3</v>
      </c>
      <c r="D48" s="73"/>
      <c r="E48" s="70" t="s">
        <v>2125</v>
      </c>
      <c r="F48" s="70" t="s">
        <v>2126</v>
      </c>
      <c r="G48" s="73"/>
      <c r="H48" s="317" t="s">
        <v>2396</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2127</v>
      </c>
      <c r="G49" s="73"/>
      <c r="H49" s="76" t="s">
        <v>2278</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2128</v>
      </c>
      <c r="G50" s="73"/>
      <c r="H50" s="76" t="s">
        <v>2129</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2130</v>
      </c>
      <c r="G51" s="73"/>
      <c r="H51" s="76" t="s">
        <v>2279</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2131</v>
      </c>
      <c r="G52" s="73"/>
      <c r="H52" s="76" t="s">
        <v>2132</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2133</v>
      </c>
      <c r="G53" s="73"/>
      <c r="H53" s="76" t="s">
        <v>2280</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2131</v>
      </c>
      <c r="G54" s="73"/>
      <c r="H54" s="76" t="s">
        <v>2319</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2133</v>
      </c>
      <c r="G55" s="73"/>
      <c r="H55" s="76" t="s">
        <v>2281</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2131</v>
      </c>
      <c r="G56" s="73"/>
      <c r="H56" s="76" t="s">
        <v>2319</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2133</v>
      </c>
      <c r="G57" s="73"/>
      <c r="H57" s="225" t="s">
        <v>2281</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2134</v>
      </c>
      <c r="G58" s="73"/>
      <c r="H58" s="317" t="s">
        <v>2397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2135</v>
      </c>
      <c r="G59" s="73"/>
      <c r="H59" s="76" t="s">
        <v>2278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2136</v>
      </c>
      <c r="G60" s="73"/>
      <c r="H60" s="76" t="s">
        <v>2129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2137</v>
      </c>
      <c r="G61" s="73"/>
      <c r="H61" s="76" t="s">
        <v>2279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2138</v>
      </c>
      <c r="G62" s="73"/>
      <c r="H62" s="76" t="s">
        <v>2132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2139</v>
      </c>
      <c r="G63" s="73"/>
      <c r="H63" s="76" t="s">
        <v>2280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2131</v>
      </c>
      <c r="G64" s="73"/>
      <c r="H64" s="76" t="s">
        <v>2319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2133</v>
      </c>
      <c r="G65" s="73"/>
      <c r="H65" s="76" t="s">
        <v>2281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2131</v>
      </c>
      <c r="G66" s="73"/>
      <c r="H66" s="76" t="s">
        <v>2319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2133</v>
      </c>
      <c r="G67" s="73"/>
      <c r="H67" s="225" t="s">
        <v>2281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2140</v>
      </c>
      <c r="G68" s="73"/>
      <c r="H68" s="317" t="s">
        <v>2398</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2141</v>
      </c>
      <c r="G69" s="73"/>
      <c r="H69" s="76" t="s">
        <v>2278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2142</v>
      </c>
      <c r="G70" s="73"/>
      <c r="H70" s="76" t="s">
        <v>2129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2143</v>
      </c>
      <c r="G71" s="73"/>
      <c r="H71" s="76" t="s">
        <v>2279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2144</v>
      </c>
      <c r="G72" s="73"/>
      <c r="H72" s="76" t="s">
        <v>2132</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2145</v>
      </c>
      <c r="G73" s="73"/>
      <c r="H73" s="76" t="s">
        <v>2280</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2144</v>
      </c>
      <c r="G74" s="73"/>
      <c r="H74" s="76" t="s">
        <v>2319</v>
      </c>
      <c r="I74" s="76"/>
      <c r="J74" s="76"/>
      <c r="K74" s="97">
        <v>-200</v>
      </c>
      <c r="L74" s="97"/>
      <c r="M74" s="97"/>
      <c r="N74" s="97"/>
      <c r="O74" s="76"/>
      <c r="P74" s="76"/>
      <c r="Q74" s="76"/>
      <c r="R74" s="97" t="s">
        <v>2320</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2145</v>
      </c>
      <c r="G75" s="73"/>
      <c r="H75" s="76" t="s">
        <v>2281</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2144</v>
      </c>
      <c r="G76" s="73"/>
      <c r="H76" s="76" t="s">
        <v>2322</v>
      </c>
      <c r="I76" s="76"/>
      <c r="J76" s="76"/>
      <c r="K76" s="97">
        <v>-100</v>
      </c>
      <c r="L76" s="97"/>
      <c r="M76" s="97"/>
      <c r="N76" s="97"/>
      <c r="O76" s="76"/>
      <c r="P76" s="76"/>
      <c r="Q76" s="76"/>
      <c r="R76" s="97" t="s">
        <v>2321</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2145</v>
      </c>
      <c r="G77" s="73"/>
      <c r="H77" s="225" t="s">
        <v>2281</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1749</v>
      </c>
      <c r="G78" s="73"/>
      <c r="H78" s="274" t="s">
        <v>2146</v>
      </c>
      <c r="I78" s="136"/>
      <c r="J78" s="136" t="s">
        <v>1075</v>
      </c>
      <c r="K78" s="79">
        <v>6</v>
      </c>
      <c r="L78" s="79">
        <v>10</v>
      </c>
      <c r="M78" s="76"/>
      <c r="N78" s="76"/>
      <c r="O78" s="76"/>
      <c r="P78" s="76"/>
      <c r="Q78" s="76"/>
      <c r="R78" s="97" t="s">
        <v>2124</v>
      </c>
      <c r="S78" s="76" t="s">
        <v>2405</v>
      </c>
      <c r="T78" s="76"/>
      <c r="U78" s="76" t="s">
        <v>2406</v>
      </c>
      <c r="V78" s="76" t="s">
        <v>2407</v>
      </c>
      <c r="W78" s="76"/>
      <c r="X78" s="76"/>
      <c r="Y78" s="76"/>
      <c r="Z78" s="73"/>
      <c r="AA78" s="57"/>
      <c r="AB78" s="45"/>
      <c r="AC78" s="45"/>
      <c r="AD78" s="45"/>
    </row>
    <row r="79" spans="1:30" outlineLevel="3" x14ac:dyDescent="0.35">
      <c r="A79" s="45"/>
      <c r="B79" s="54"/>
      <c r="C79" s="87">
        <f t="shared" si="0"/>
        <v>4</v>
      </c>
      <c r="D79" s="73"/>
      <c r="E79" s="70" t="s">
        <v>2147</v>
      </c>
      <c r="F79" s="70" t="s">
        <v>2148</v>
      </c>
      <c r="G79" s="73"/>
      <c r="H79" s="317" t="s">
        <v>2399</v>
      </c>
      <c r="I79" s="317"/>
      <c r="J79" s="317"/>
      <c r="K79" s="318">
        <v>-100</v>
      </c>
      <c r="L79" s="318"/>
      <c r="M79" s="318"/>
      <c r="N79" s="318"/>
      <c r="O79" s="317"/>
      <c r="P79" s="317"/>
      <c r="Q79" s="317"/>
      <c r="R79" s="317"/>
      <c r="S79" s="97">
        <v>918</v>
      </c>
      <c r="T79" s="317">
        <f t="shared" ref="T79:T88" si="5">EXP(K79*$S$79)</f>
        <v>0</v>
      </c>
      <c r="U79" s="371">
        <f t="shared" ref="U79:U82" si="6">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2149</v>
      </c>
      <c r="G80" s="73"/>
      <c r="H80" s="76" t="s">
        <v>2278</v>
      </c>
      <c r="I80" s="76"/>
      <c r="J80" s="76"/>
      <c r="K80" s="97">
        <v>-100</v>
      </c>
      <c r="L80" s="97"/>
      <c r="M80" s="97"/>
      <c r="N80" s="97"/>
      <c r="O80" s="76"/>
      <c r="P80" s="76"/>
      <c r="Q80" s="76"/>
      <c r="R80" s="76"/>
      <c r="S80" s="76"/>
      <c r="T80" s="76">
        <f t="shared" si="5"/>
        <v>0</v>
      </c>
      <c r="U80" s="372">
        <f t="shared" si="6"/>
        <v>27.540000000000092</v>
      </c>
      <c r="V80" s="378">
        <f t="shared" ref="V80:V88" si="7">SUM(T49,T59,T69)</f>
        <v>918</v>
      </c>
      <c r="W80" s="76"/>
      <c r="X80" s="76"/>
      <c r="Y80" s="76"/>
      <c r="Z80" s="73"/>
      <c r="AA80" s="57"/>
      <c r="AB80" s="45"/>
      <c r="AC80" s="45"/>
      <c r="AD80" s="45"/>
    </row>
    <row r="81" spans="1:30" outlineLevel="3" x14ac:dyDescent="0.35">
      <c r="A81" s="45"/>
      <c r="B81" s="54"/>
      <c r="C81" s="87">
        <f t="shared" si="0"/>
        <v>4</v>
      </c>
      <c r="D81" s="73"/>
      <c r="E81" s="70"/>
      <c r="F81" s="70" t="s">
        <v>2150</v>
      </c>
      <c r="G81" s="73"/>
      <c r="H81" s="76" t="s">
        <v>2129</v>
      </c>
      <c r="I81" s="76"/>
      <c r="J81" s="76"/>
      <c r="K81" s="97">
        <v>-100</v>
      </c>
      <c r="L81" s="97"/>
      <c r="M81" s="97"/>
      <c r="N81" s="97"/>
      <c r="O81" s="76"/>
      <c r="P81" s="76"/>
      <c r="Q81" s="76"/>
      <c r="R81" s="76"/>
      <c r="S81" s="76"/>
      <c r="T81" s="76">
        <f t="shared" si="5"/>
        <v>0</v>
      </c>
      <c r="U81" s="372">
        <f t="shared" si="6"/>
        <v>19.676946000000097</v>
      </c>
      <c r="V81" s="378">
        <f t="shared" si="7"/>
        <v>489.32130000000006</v>
      </c>
      <c r="W81" s="76"/>
      <c r="X81" s="76"/>
      <c r="Y81" s="76"/>
      <c r="Z81" s="73"/>
      <c r="AA81" s="57"/>
      <c r="AB81" s="45"/>
      <c r="AC81" s="45"/>
      <c r="AD81" s="45"/>
    </row>
    <row r="82" spans="1:30" outlineLevel="3" x14ac:dyDescent="0.35">
      <c r="A82" s="45"/>
      <c r="B82" s="54"/>
      <c r="C82" s="87">
        <f t="shared" si="0"/>
        <v>4</v>
      </c>
      <c r="D82" s="73"/>
      <c r="E82" s="70"/>
      <c r="F82" s="70" t="s">
        <v>2151</v>
      </c>
      <c r="G82" s="73"/>
      <c r="H82" s="76" t="s">
        <v>2279</v>
      </c>
      <c r="I82" s="76"/>
      <c r="J82" s="76"/>
      <c r="K82" s="97">
        <v>-100</v>
      </c>
      <c r="L82" s="97"/>
      <c r="M82" s="97"/>
      <c r="N82" s="97"/>
      <c r="O82" s="76"/>
      <c r="P82" s="76"/>
      <c r="Q82" s="76"/>
      <c r="R82" s="76"/>
      <c r="S82" s="76"/>
      <c r="T82" s="76">
        <f t="shared" si="5"/>
        <v>0</v>
      </c>
      <c r="U82" s="374">
        <f t="shared" si="6"/>
        <v>11.812258400000093</v>
      </c>
      <c r="V82" s="378">
        <f t="shared" si="7"/>
        <v>489.32130000000006</v>
      </c>
      <c r="W82" s="76"/>
      <c r="X82" s="78" t="s">
        <v>2409</v>
      </c>
      <c r="Y82" s="76" t="s">
        <v>2411</v>
      </c>
      <c r="Z82" s="73"/>
      <c r="AA82" s="57"/>
      <c r="AB82" s="45"/>
      <c r="AC82" s="45"/>
      <c r="AD82" s="45"/>
    </row>
    <row r="83" spans="1:30" outlineLevel="3" x14ac:dyDescent="0.35">
      <c r="A83" s="45"/>
      <c r="B83" s="54"/>
      <c r="C83" s="87">
        <f t="shared" si="0"/>
        <v>4</v>
      </c>
      <c r="D83" s="73"/>
      <c r="E83" s="70"/>
      <c r="F83" s="70" t="s">
        <v>2152</v>
      </c>
      <c r="G83" s="73"/>
      <c r="H83" s="76" t="s">
        <v>2132</v>
      </c>
      <c r="I83" s="76"/>
      <c r="J83" s="76"/>
      <c r="K83" s="97">
        <v>1.01E-3</v>
      </c>
      <c r="L83" s="97"/>
      <c r="M83" s="97"/>
      <c r="N83" s="97"/>
      <c r="O83" s="76"/>
      <c r="P83" s="76"/>
      <c r="Q83" s="76"/>
      <c r="R83" s="76"/>
      <c r="S83" s="76">
        <f>U83/$S$79*100</f>
        <v>1.6712797330596103</v>
      </c>
      <c r="T83" s="181">
        <f t="shared" si="5"/>
        <v>2.5273719299859865</v>
      </c>
      <c r="U83" s="376">
        <f>SUM(T83,T93,T103,T113,T123,T133)</f>
        <v>15.342347949487225</v>
      </c>
      <c r="V83" s="380">
        <f t="shared" si="7"/>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2153</v>
      </c>
      <c r="G84" s="73"/>
      <c r="H84" s="76" t="s">
        <v>2280</v>
      </c>
      <c r="I84" s="76"/>
      <c r="J84" s="76"/>
      <c r="K84" s="97">
        <v>8.4000000000000003E-4</v>
      </c>
      <c r="L84" s="97"/>
      <c r="M84" s="97"/>
      <c r="N84" s="97"/>
      <c r="O84" s="76"/>
      <c r="P84" s="76"/>
      <c r="Q84" s="76"/>
      <c r="R84" s="76"/>
      <c r="S84" s="76">
        <f>U84/$S$79*100</f>
        <v>1.1751031819134548</v>
      </c>
      <c r="T84" s="181">
        <f t="shared" si="5"/>
        <v>2.1621865471004096</v>
      </c>
      <c r="U84" s="377">
        <f>SUM(T84,T94,T104,T114,T124,T134)</f>
        <v>10.787447209965514</v>
      </c>
      <c r="V84" s="380">
        <f t="shared" si="7"/>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2144</v>
      </c>
      <c r="G85" s="73"/>
      <c r="H85" s="76" t="s">
        <v>2319</v>
      </c>
      <c r="I85" s="76"/>
      <c r="J85" s="76"/>
      <c r="K85" s="97">
        <v>-100</v>
      </c>
      <c r="L85" s="97"/>
      <c r="M85" s="97"/>
      <c r="N85" s="97"/>
      <c r="O85" s="76"/>
      <c r="P85" s="76"/>
      <c r="Q85" s="76"/>
      <c r="R85" s="76"/>
      <c r="S85" s="76"/>
      <c r="T85" s="76">
        <f t="shared" si="5"/>
        <v>0</v>
      </c>
      <c r="U85" s="375">
        <f t="shared" ref="U85:U88" si="8">SUM(T85,T95,T105,T115,T125,T135)</f>
        <v>21.540000000000092</v>
      </c>
      <c r="V85" s="378">
        <f t="shared" si="7"/>
        <v>718</v>
      </c>
      <c r="W85" s="76"/>
      <c r="X85" s="76"/>
      <c r="Y85" s="76"/>
      <c r="Z85" s="73"/>
      <c r="AA85" s="57"/>
      <c r="AB85" s="45"/>
      <c r="AC85" s="45"/>
      <c r="AD85" s="45"/>
    </row>
    <row r="86" spans="1:30" outlineLevel="3" x14ac:dyDescent="0.35">
      <c r="A86" s="45"/>
      <c r="B86" s="54"/>
      <c r="C86" s="87">
        <f t="shared" si="0"/>
        <v>4</v>
      </c>
      <c r="D86" s="73"/>
      <c r="E86" s="70"/>
      <c r="F86" s="70" t="s">
        <v>2153</v>
      </c>
      <c r="G86" s="73"/>
      <c r="H86" s="76" t="s">
        <v>2280</v>
      </c>
      <c r="I86" s="76"/>
      <c r="J86" s="76"/>
      <c r="K86" s="97">
        <v>-100</v>
      </c>
      <c r="L86" s="97"/>
      <c r="M86" s="97"/>
      <c r="N86" s="97"/>
      <c r="O86" s="76"/>
      <c r="P86" s="76"/>
      <c r="Q86" s="76"/>
      <c r="R86" s="76"/>
      <c r="S86" s="76"/>
      <c r="T86" s="76">
        <f t="shared" si="5"/>
        <v>0</v>
      </c>
      <c r="U86" s="372">
        <f t="shared" si="8"/>
        <v>21.540000000000092</v>
      </c>
      <c r="V86" s="378">
        <f t="shared" si="7"/>
        <v>718</v>
      </c>
      <c r="W86" s="76"/>
      <c r="X86" s="76"/>
      <c r="Y86" s="76"/>
      <c r="Z86" s="73"/>
      <c r="AA86" s="57"/>
      <c r="AB86" s="45"/>
      <c r="AC86" s="45"/>
      <c r="AD86" s="45"/>
    </row>
    <row r="87" spans="1:30" outlineLevel="3" x14ac:dyDescent="0.35">
      <c r="A87" s="45"/>
      <c r="B87" s="54"/>
      <c r="C87" s="87">
        <f t="shared" si="0"/>
        <v>4</v>
      </c>
      <c r="D87" s="73"/>
      <c r="E87" s="70"/>
      <c r="F87" s="70" t="s">
        <v>2144</v>
      </c>
      <c r="G87" s="73"/>
      <c r="H87" s="76" t="s">
        <v>2322</v>
      </c>
      <c r="I87" s="76"/>
      <c r="J87" s="76"/>
      <c r="K87" s="97">
        <v>-100</v>
      </c>
      <c r="L87" s="97"/>
      <c r="M87" s="97"/>
      <c r="N87" s="97"/>
      <c r="O87" s="76"/>
      <c r="P87" s="76"/>
      <c r="Q87" s="76"/>
      <c r="R87" s="76"/>
      <c r="S87" s="76"/>
      <c r="T87" s="76">
        <f t="shared" si="5"/>
        <v>0</v>
      </c>
      <c r="U87" s="372">
        <f t="shared" si="8"/>
        <v>24.540000000000092</v>
      </c>
      <c r="V87" s="378">
        <f t="shared" si="7"/>
        <v>818</v>
      </c>
      <c r="W87" s="76"/>
      <c r="X87" s="76"/>
      <c r="Y87" s="76"/>
      <c r="Z87" s="73"/>
      <c r="AA87" s="57"/>
      <c r="AB87" s="45"/>
      <c r="AC87" s="45"/>
      <c r="AD87" s="45"/>
    </row>
    <row r="88" spans="1:30" outlineLevel="3" x14ac:dyDescent="0.35">
      <c r="A88" s="45"/>
      <c r="B88" s="54"/>
      <c r="C88" s="87">
        <f t="shared" si="0"/>
        <v>4</v>
      </c>
      <c r="D88" s="73"/>
      <c r="E88" s="70"/>
      <c r="F88" s="70" t="s">
        <v>2145</v>
      </c>
      <c r="G88" s="73"/>
      <c r="H88" s="225" t="s">
        <v>2281</v>
      </c>
      <c r="I88" s="225"/>
      <c r="J88" s="225"/>
      <c r="K88" s="319">
        <v>-100</v>
      </c>
      <c r="L88" s="319"/>
      <c r="M88" s="319"/>
      <c r="N88" s="319"/>
      <c r="O88" s="225"/>
      <c r="P88" s="225"/>
      <c r="Q88" s="225"/>
      <c r="R88" s="225"/>
      <c r="S88" s="225"/>
      <c r="T88" s="76">
        <f t="shared" si="5"/>
        <v>0</v>
      </c>
      <c r="U88" s="372">
        <f t="shared" si="8"/>
        <v>24.540000000000092</v>
      </c>
      <c r="V88" s="381">
        <f t="shared" si="7"/>
        <v>818</v>
      </c>
      <c r="W88" s="225"/>
      <c r="X88" s="225"/>
      <c r="Y88" s="225"/>
      <c r="Z88" s="73"/>
      <c r="AA88" s="57"/>
      <c r="AB88" s="45"/>
      <c r="AC88" s="45"/>
      <c r="AD88" s="45"/>
    </row>
    <row r="89" spans="1:30" outlineLevel="3" x14ac:dyDescent="0.35">
      <c r="A89" s="45"/>
      <c r="B89" s="54"/>
      <c r="C89" s="87">
        <f t="shared" si="0"/>
        <v>4</v>
      </c>
      <c r="D89" s="73"/>
      <c r="E89" s="70"/>
      <c r="F89" s="70" t="s">
        <v>2154</v>
      </c>
      <c r="G89" s="73"/>
      <c r="H89" s="317" t="s">
        <v>2400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2155</v>
      </c>
      <c r="G90" s="73"/>
      <c r="H90" s="76" t="s">
        <v>2278</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2156</v>
      </c>
      <c r="G91" s="73"/>
      <c r="H91" s="76" t="s">
        <v>2129</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2157</v>
      </c>
      <c r="G92" s="73"/>
      <c r="H92" s="76" t="s">
        <v>2279</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2158</v>
      </c>
      <c r="G93" s="73"/>
      <c r="H93" s="76" t="s">
        <v>2132</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2159</v>
      </c>
      <c r="G94" s="73"/>
      <c r="H94" s="76" t="s">
        <v>2280</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2144</v>
      </c>
      <c r="G95" s="73"/>
      <c r="H95" s="76" t="s">
        <v>2319</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2153</v>
      </c>
      <c r="G96" s="73"/>
      <c r="H96" s="76" t="s">
        <v>2280</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2144</v>
      </c>
      <c r="G97" s="73"/>
      <c r="H97" s="76" t="s">
        <v>2322</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2145</v>
      </c>
      <c r="G98" s="73"/>
      <c r="H98" s="225" t="s">
        <v>2281</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2160</v>
      </c>
      <c r="G99" s="73"/>
      <c r="H99" s="317" t="s">
        <v>2401</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2161</v>
      </c>
      <c r="G100" s="73"/>
      <c r="H100" s="76" t="s">
        <v>2278</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2162</v>
      </c>
      <c r="G101" s="73"/>
      <c r="H101" s="76" t="s">
        <v>2129</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2163</v>
      </c>
      <c r="G102" s="73"/>
      <c r="H102" s="76" t="s">
        <v>2279</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2164</v>
      </c>
      <c r="G103" s="73"/>
      <c r="H103" s="76" t="s">
        <v>2132</v>
      </c>
      <c r="I103" s="76"/>
      <c r="J103" s="76"/>
      <c r="K103" s="97">
        <v>-2.9999999999999997E-4</v>
      </c>
      <c r="L103" s="97"/>
      <c r="M103" s="97"/>
      <c r="N103" s="97"/>
      <c r="O103" s="76"/>
      <c r="P103" s="76"/>
      <c r="Q103" s="76"/>
      <c r="R103" s="76"/>
      <c r="S103" s="76"/>
      <c r="T103" s="369">
        <f t="shared" si="10"/>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2165</v>
      </c>
      <c r="G104" s="73"/>
      <c r="H104" s="76" t="s">
        <v>2280</v>
      </c>
      <c r="I104" s="76"/>
      <c r="J104" s="76"/>
      <c r="K104" s="97">
        <v>-2.4000000000000001E-4</v>
      </c>
      <c r="L104" s="97"/>
      <c r="M104" s="97"/>
      <c r="N104" s="97"/>
      <c r="O104" s="76"/>
      <c r="P104" s="76"/>
      <c r="Q104" s="76"/>
      <c r="R104" s="76"/>
      <c r="S104" s="76"/>
      <c r="T104" s="369">
        <f t="shared" si="10"/>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2144</v>
      </c>
      <c r="G105" s="73"/>
      <c r="H105" s="76" t="s">
        <v>2319</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2153</v>
      </c>
      <c r="G106" s="73"/>
      <c r="H106" s="76" t="s">
        <v>2280</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2144</v>
      </c>
      <c r="G107" s="73"/>
      <c r="H107" s="76" t="s">
        <v>2322</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2145</v>
      </c>
      <c r="G108" s="73"/>
      <c r="H108" s="225" t="s">
        <v>2281</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2166</v>
      </c>
      <c r="G109" s="73"/>
      <c r="H109" s="317" t="s">
        <v>2402</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2167</v>
      </c>
      <c r="G110" s="73"/>
      <c r="H110" s="76" t="s">
        <v>2278</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2168</v>
      </c>
      <c r="G111" s="73"/>
      <c r="H111" s="76" t="s">
        <v>2129</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2169</v>
      </c>
      <c r="G112" s="73"/>
      <c r="H112" s="76" t="s">
        <v>2279</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2170</v>
      </c>
      <c r="G113" s="73"/>
      <c r="H113" s="76" t="s">
        <v>2132</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2171</v>
      </c>
      <c r="G114" s="73"/>
      <c r="H114" s="76" t="s">
        <v>2280</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2144</v>
      </c>
      <c r="G115" s="73"/>
      <c r="H115" s="76" t="s">
        <v>2319</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2153</v>
      </c>
      <c r="G116" s="73"/>
      <c r="H116" s="76" t="s">
        <v>2280</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2144</v>
      </c>
      <c r="G117" s="73"/>
      <c r="H117" s="76" t="s">
        <v>2322</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2145</v>
      </c>
      <c r="G118" s="73"/>
      <c r="H118" s="225" t="s">
        <v>2281</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2172</v>
      </c>
      <c r="G119" s="73"/>
      <c r="H119" s="317" t="s">
        <v>2403</v>
      </c>
      <c r="I119" s="317" t="s">
        <v>2173</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2174</v>
      </c>
      <c r="G120" s="73"/>
      <c r="H120" s="76" t="s">
        <v>2278</v>
      </c>
      <c r="I120" s="76" t="s">
        <v>2173</v>
      </c>
      <c r="J120" s="76"/>
      <c r="K120" s="97">
        <f>30/1000</f>
        <v>0.03</v>
      </c>
      <c r="L120" s="97"/>
      <c r="M120" s="97"/>
      <c r="N120" s="97"/>
      <c r="O120" s="76"/>
      <c r="P120" s="76"/>
      <c r="Q120" s="76"/>
      <c r="R120" s="76"/>
      <c r="S120" s="76"/>
      <c r="T120" s="372">
        <f t="shared" ref="T120:T128" si="13">(K120*$S$119)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2175</v>
      </c>
      <c r="G121" s="73"/>
      <c r="H121" s="76" t="s">
        <v>2129</v>
      </c>
      <c r="I121" s="76" t="s">
        <v>2173</v>
      </c>
      <c r="J121" s="76"/>
      <c r="K121" s="97">
        <v>4.9147000000000003E-2</v>
      </c>
      <c r="L121" s="97"/>
      <c r="M121" s="97"/>
      <c r="N121" s="97"/>
      <c r="O121" s="76"/>
      <c r="P121" s="76"/>
      <c r="Q121" s="76"/>
      <c r="R121" s="76"/>
      <c r="S121" s="76"/>
      <c r="T121" s="372">
        <f t="shared" si="13"/>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2176</v>
      </c>
      <c r="G122" s="73"/>
      <c r="H122" s="76" t="s">
        <v>2279</v>
      </c>
      <c r="I122" s="76" t="s">
        <v>2173</v>
      </c>
      <c r="J122" s="76"/>
      <c r="K122" s="97">
        <v>3.4518800000000002E-2</v>
      </c>
      <c r="L122" s="97"/>
      <c r="M122" s="97"/>
      <c r="N122" s="97"/>
      <c r="O122" s="76"/>
      <c r="P122" s="76"/>
      <c r="Q122" s="76"/>
      <c r="R122" s="76"/>
      <c r="S122" s="76"/>
      <c r="T122" s="372">
        <f t="shared" si="13"/>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2177</v>
      </c>
      <c r="G123" s="73"/>
      <c r="H123" s="76" t="s">
        <v>2132</v>
      </c>
      <c r="I123" s="76" t="s">
        <v>2173</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2178</v>
      </c>
      <c r="G124" s="73"/>
      <c r="H124" s="76" t="s">
        <v>2280</v>
      </c>
      <c r="I124" s="76" t="s">
        <v>2173</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2144</v>
      </c>
      <c r="G125" s="73"/>
      <c r="H125" s="76" t="s">
        <v>2319</v>
      </c>
      <c r="I125" s="76" t="s">
        <v>2173</v>
      </c>
      <c r="J125" s="76"/>
      <c r="K125" s="97">
        <f t="shared" ref="K125:K128" si="14">30/1000</f>
        <v>0.03</v>
      </c>
      <c r="L125" s="97"/>
      <c r="M125" s="97"/>
      <c r="N125" s="97"/>
      <c r="O125" s="76"/>
      <c r="P125" s="76"/>
      <c r="Q125" s="76"/>
      <c r="R125" s="76"/>
      <c r="S125" s="76"/>
      <c r="T125" s="372">
        <f t="shared" si="13"/>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2153</v>
      </c>
      <c r="G126" s="73"/>
      <c r="H126" s="76" t="s">
        <v>2280</v>
      </c>
      <c r="I126" s="76" t="s">
        <v>2173</v>
      </c>
      <c r="J126" s="76"/>
      <c r="K126" s="97">
        <f t="shared" si="14"/>
        <v>0.03</v>
      </c>
      <c r="L126" s="97"/>
      <c r="M126" s="97"/>
      <c r="N126" s="97"/>
      <c r="O126" s="76"/>
      <c r="P126" s="76"/>
      <c r="Q126" s="76"/>
      <c r="R126" s="76"/>
      <c r="S126" s="76"/>
      <c r="T126" s="372">
        <f t="shared" si="13"/>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2144</v>
      </c>
      <c r="G127" s="73"/>
      <c r="H127" s="76" t="s">
        <v>2322</v>
      </c>
      <c r="I127" s="76" t="s">
        <v>2173</v>
      </c>
      <c r="J127" s="76"/>
      <c r="K127" s="97">
        <f t="shared" si="14"/>
        <v>0.03</v>
      </c>
      <c r="L127" s="97"/>
      <c r="M127" s="97"/>
      <c r="N127" s="97"/>
      <c r="O127" s="76"/>
      <c r="P127" s="76"/>
      <c r="Q127" s="76"/>
      <c r="R127" s="76"/>
      <c r="S127" s="76"/>
      <c r="T127" s="372">
        <f t="shared" si="13"/>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2145</v>
      </c>
      <c r="G128" s="73"/>
      <c r="H128" s="225" t="s">
        <v>2281</v>
      </c>
      <c r="I128" s="225" t="s">
        <v>2173</v>
      </c>
      <c r="J128" s="225"/>
      <c r="K128" s="319">
        <f t="shared" si="14"/>
        <v>0.03</v>
      </c>
      <c r="L128" s="319"/>
      <c r="M128" s="319"/>
      <c r="N128" s="319"/>
      <c r="O128" s="225"/>
      <c r="P128" s="225"/>
      <c r="Q128" s="225"/>
      <c r="R128" s="225"/>
      <c r="S128" s="225"/>
      <c r="T128" s="373">
        <f t="shared" si="13"/>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2179</v>
      </c>
      <c r="G129" s="73"/>
      <c r="H129" s="317" t="s">
        <v>2404</v>
      </c>
      <c r="I129" s="317" t="s">
        <v>2180</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2181</v>
      </c>
      <c r="G130" s="73"/>
      <c r="H130" s="76" t="s">
        <v>2278</v>
      </c>
      <c r="I130" s="76" t="s">
        <v>2180</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2182</v>
      </c>
      <c r="G131" s="73"/>
      <c r="H131" s="76" t="s">
        <v>2129</v>
      </c>
      <c r="I131" s="76" t="s">
        <v>2180</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2183</v>
      </c>
      <c r="G132" s="73"/>
      <c r="H132" s="76" t="s">
        <v>2279</v>
      </c>
      <c r="I132" s="76" t="s">
        <v>2180</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2184</v>
      </c>
      <c r="G133" s="73"/>
      <c r="H133" s="76" t="s">
        <v>2132</v>
      </c>
      <c r="I133" s="76" t="s">
        <v>2180</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2185</v>
      </c>
      <c r="G134" s="73"/>
      <c r="H134" s="76" t="s">
        <v>2280</v>
      </c>
      <c r="I134" s="76" t="s">
        <v>2180</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2184</v>
      </c>
      <c r="G135" s="73"/>
      <c r="H135" s="76" t="s">
        <v>2319</v>
      </c>
      <c r="I135" s="76" t="s">
        <v>2180</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2153</v>
      </c>
      <c r="G136" s="73"/>
      <c r="H136" s="76" t="s">
        <v>2280</v>
      </c>
      <c r="I136" s="76" t="s">
        <v>2180</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2144</v>
      </c>
      <c r="G137" s="73"/>
      <c r="H137" s="76" t="s">
        <v>2322</v>
      </c>
      <c r="I137" s="76" t="s">
        <v>2180</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2185</v>
      </c>
      <c r="G138" s="73"/>
      <c r="H138" s="225" t="s">
        <v>2281</v>
      </c>
      <c r="I138" s="225" t="s">
        <v>2180</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446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2959</v>
      </c>
      <c r="B3" s="499">
        <v>6.9999999999999994E-5</v>
      </c>
      <c r="C3" s="1" t="s">
        <v>2963</v>
      </c>
    </row>
    <row r="4" spans="1:3" x14ac:dyDescent="0.35">
      <c r="A4" t="s">
        <v>2960</v>
      </c>
      <c r="B4" s="499">
        <v>1.2999999999999999E-4</v>
      </c>
      <c r="C4" s="1" t="s">
        <v>2964</v>
      </c>
    </row>
    <row r="5" spans="1:3" x14ac:dyDescent="0.35">
      <c r="A5" t="s">
        <v>2961</v>
      </c>
      <c r="B5" s="499">
        <v>1.9000000000000001E-4</v>
      </c>
      <c r="C5" s="1" t="s">
        <v>2965</v>
      </c>
    </row>
    <row r="6" spans="1:3" x14ac:dyDescent="0.35">
      <c r="A6" t="s">
        <v>2962</v>
      </c>
      <c r="B6" s="499">
        <v>1.9000000000000001E-4</v>
      </c>
      <c r="C6" s="1" t="s">
        <v>2964</v>
      </c>
    </row>
    <row r="8" spans="1:3" x14ac:dyDescent="0.35">
      <c r="A8" s="3" t="s">
        <v>64</v>
      </c>
    </row>
    <row r="9" spans="1:3" x14ac:dyDescent="0.35">
      <c r="A9" t="s">
        <v>65</v>
      </c>
      <c r="B9">
        <v>7</v>
      </c>
    </row>
    <row r="10" spans="1:3" ht="9.65" customHeight="1" x14ac:dyDescent="0.35">
      <c r="A10" s="3"/>
    </row>
    <row r="12" spans="1:3" x14ac:dyDescent="0.35">
      <c r="A12" s="3" t="s">
        <v>63</v>
      </c>
    </row>
    <row r="13" spans="1:3" ht="6.65" customHeight="1" x14ac:dyDescent="0.35"/>
    <row r="14" spans="1:3" x14ac:dyDescent="0.35">
      <c r="A14" t="s">
        <v>2971</v>
      </c>
      <c r="B14"/>
    </row>
    <row r="15" spans="1:3" x14ac:dyDescent="0.35">
      <c r="A15" s="354" t="str">
        <f>General!G37</f>
        <v>b</v>
      </c>
      <c r="B15">
        <v>20</v>
      </c>
      <c r="C15" s="1" t="s">
        <v>2969</v>
      </c>
    </row>
    <row r="16" spans="1:3" x14ac:dyDescent="0.35">
      <c r="A16" s="354" t="str">
        <f>General!G38</f>
        <v>bd</v>
      </c>
      <c r="B16">
        <v>20</v>
      </c>
      <c r="C16" s="1" t="s">
        <v>2969</v>
      </c>
    </row>
    <row r="17" spans="1:3" x14ac:dyDescent="0.35">
      <c r="A17" s="354" t="str">
        <f>General!G39</f>
        <v>f</v>
      </c>
      <c r="B17">
        <v>7</v>
      </c>
      <c r="C17" s="1" t="s">
        <v>2969</v>
      </c>
    </row>
    <row r="18" spans="1:3" x14ac:dyDescent="0.35">
      <c r="A18" s="354" t="str">
        <f>General!G40</f>
        <v>h</v>
      </c>
      <c r="B18">
        <v>20</v>
      </c>
      <c r="C18" s="1" t="s">
        <v>2969</v>
      </c>
    </row>
    <row r="19" spans="1:3" x14ac:dyDescent="0.35">
      <c r="A19" s="354" t="str">
        <f>General!G41</f>
        <v>i</v>
      </c>
      <c r="B19">
        <v>7</v>
      </c>
      <c r="C19" s="1" t="s">
        <v>2969</v>
      </c>
    </row>
    <row r="20" spans="1:3" x14ac:dyDescent="0.35">
      <c r="A20" s="354" t="str">
        <f>General!G42</f>
        <v>k</v>
      </c>
      <c r="B20">
        <v>7</v>
      </c>
      <c r="C20" s="1" t="s">
        <v>2969</v>
      </c>
    </row>
    <row r="21" spans="1:3" x14ac:dyDescent="0.35">
      <c r="A21" s="354" t="str">
        <f>General!G43</f>
        <v>l</v>
      </c>
      <c r="B21">
        <v>7</v>
      </c>
      <c r="C21" s="1" t="s">
        <v>2969</v>
      </c>
    </row>
    <row r="22" spans="1:3" x14ac:dyDescent="0.35">
      <c r="A22" s="354" t="str">
        <f>General!G44</f>
        <v>o</v>
      </c>
      <c r="B22">
        <v>20</v>
      </c>
      <c r="C22" s="1" t="s">
        <v>2969</v>
      </c>
    </row>
    <row r="23" spans="1:3" x14ac:dyDescent="0.35">
      <c r="A23" s="354" t="str">
        <f>General!G45</f>
        <v>od</v>
      </c>
      <c r="B23">
        <v>20</v>
      </c>
      <c r="C23" s="1" t="s">
        <v>2969</v>
      </c>
    </row>
    <row r="24" spans="1:3" x14ac:dyDescent="0.35">
      <c r="A24" s="354" t="str">
        <f>General!G46</f>
        <v>of</v>
      </c>
      <c r="B24">
        <v>20</v>
      </c>
      <c r="C24" s="1" t="s">
        <v>2969</v>
      </c>
    </row>
    <row r="25" spans="1:3" x14ac:dyDescent="0.35">
      <c r="A25" s="354" t="str">
        <f>General!G47</f>
        <v>r</v>
      </c>
      <c r="B25">
        <v>7</v>
      </c>
      <c r="C25" s="1" t="s">
        <v>2969</v>
      </c>
    </row>
    <row r="26" spans="1:3" x14ac:dyDescent="0.35">
      <c r="A26" s="354" t="str">
        <f>General!G48</f>
        <v>rd</v>
      </c>
      <c r="B26">
        <v>7</v>
      </c>
      <c r="C26" s="1" t="s">
        <v>2969</v>
      </c>
    </row>
    <row r="27" spans="1:3" x14ac:dyDescent="0.35">
      <c r="A27" s="354" t="str">
        <f>General!G49</f>
        <v>v</v>
      </c>
      <c r="B27">
        <v>7</v>
      </c>
      <c r="C27" s="1" t="s">
        <v>2969</v>
      </c>
    </row>
    <row r="28" spans="1:3" x14ac:dyDescent="0.35">
      <c r="A28" s="354" t="str">
        <f>General!G50</f>
        <v>w</v>
      </c>
      <c r="B28">
        <v>20</v>
      </c>
      <c r="C28" s="1" t="s">
        <v>2969</v>
      </c>
    </row>
    <row r="29" spans="1:3" x14ac:dyDescent="0.35">
      <c r="A29" s="354" t="str">
        <f>General!G51</f>
        <v>wd</v>
      </c>
      <c r="B29">
        <v>20</v>
      </c>
      <c r="C29" s="1" t="s">
        <v>2969</v>
      </c>
    </row>
    <row r="30" spans="1:3" x14ac:dyDescent="0.35">
      <c r="A30" s="354" t="str">
        <f>General!G52</f>
        <v>z</v>
      </c>
      <c r="B30">
        <v>7</v>
      </c>
      <c r="C30" s="1" t="s">
        <v>2969</v>
      </c>
    </row>
    <row r="31" spans="1:3" x14ac:dyDescent="0.35">
      <c r="A31" s="354" t="str">
        <f>General!G53</f>
        <v>zd</v>
      </c>
      <c r="B31">
        <v>7</v>
      </c>
      <c r="C31" s="1" t="s">
        <v>2969</v>
      </c>
    </row>
    <row r="33" spans="1:3" x14ac:dyDescent="0.3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2195</v>
      </c>
    </row>
    <row r="11" spans="1:17" x14ac:dyDescent="0.35">
      <c r="A11" t="s">
        <v>78</v>
      </c>
      <c r="B11" t="s">
        <v>79</v>
      </c>
      <c r="C11" t="s">
        <v>141</v>
      </c>
      <c r="D11" t="s">
        <v>142</v>
      </c>
      <c r="E11" t="s">
        <v>2966</v>
      </c>
      <c r="F11" t="s">
        <v>2967</v>
      </c>
    </row>
    <row r="12" spans="1:17" x14ac:dyDescent="0.35">
      <c r="A12" t="s">
        <v>2830</v>
      </c>
      <c r="B12">
        <v>188000</v>
      </c>
      <c r="C12" s="44">
        <v>1</v>
      </c>
      <c r="D12" s="44">
        <v>0</v>
      </c>
      <c r="E12" s="44">
        <v>0</v>
      </c>
      <c r="F12" s="44">
        <v>0</v>
      </c>
    </row>
    <row r="13" spans="1:17" x14ac:dyDescent="0.35">
      <c r="A13" t="s">
        <v>2828</v>
      </c>
      <c r="B13">
        <v>87000</v>
      </c>
      <c r="C13" s="44">
        <v>1</v>
      </c>
      <c r="D13" s="44">
        <v>0</v>
      </c>
      <c r="E13" s="44">
        <v>0</v>
      </c>
      <c r="F13" s="44">
        <v>0</v>
      </c>
    </row>
    <row r="14" spans="1:17" x14ac:dyDescent="0.35">
      <c r="A14" t="s">
        <v>2829</v>
      </c>
      <c r="B14">
        <v>297000</v>
      </c>
      <c r="C14" s="44">
        <v>0</v>
      </c>
      <c r="D14" s="44">
        <v>1</v>
      </c>
      <c r="E14" s="44">
        <v>0</v>
      </c>
      <c r="F14" s="44">
        <v>0</v>
      </c>
    </row>
    <row r="15" spans="1:17" x14ac:dyDescent="0.35">
      <c r="A15" t="s">
        <v>140</v>
      </c>
      <c r="B15">
        <v>30000</v>
      </c>
      <c r="C15" s="44">
        <v>0</v>
      </c>
      <c r="D15" s="44">
        <v>1</v>
      </c>
      <c r="E15" s="44">
        <v>0</v>
      </c>
      <c r="F15" s="44">
        <v>0</v>
      </c>
      <c r="Q15" s="498"/>
    </row>
    <row r="16" spans="1:17" x14ac:dyDescent="0.35">
      <c r="A16" t="s">
        <v>2831</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2833</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2832</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x14ac:dyDescent="0.35">
      <c r="A36" t="s">
        <v>2973</v>
      </c>
      <c r="B36">
        <v>8.6999999999999993</v>
      </c>
      <c r="C36" s="1" t="s">
        <v>2972</v>
      </c>
    </row>
    <row r="37" spans="1:3" ht="7.15" customHeight="1" x14ac:dyDescent="0.35"/>
    <row r="38" spans="1:3" x14ac:dyDescent="0.35">
      <c r="A38" t="s">
        <v>62</v>
      </c>
      <c r="B38">
        <v>5.41</v>
      </c>
    </row>
    <row r="39" spans="1:3" ht="7.15" customHeight="1" x14ac:dyDescent="0.35"/>
    <row r="40" spans="1:3" x14ac:dyDescent="0.35">
      <c r="A40" t="s">
        <v>61</v>
      </c>
      <c r="B40">
        <v>1.08</v>
      </c>
    </row>
    <row r="41" spans="1:3" ht="7.15" customHeight="1" x14ac:dyDescent="0.35"/>
    <row r="42" spans="1:3" x14ac:dyDescent="0.35">
      <c r="A42" t="s">
        <v>60</v>
      </c>
      <c r="B42">
        <v>2.0699999999999998</v>
      </c>
    </row>
    <row r="43" spans="1:3" ht="7.15" customHeight="1" x14ac:dyDescent="0.35"/>
    <row r="44" spans="1:3" x14ac:dyDescent="0.35">
      <c r="A44" t="s">
        <v>59</v>
      </c>
      <c r="B44"/>
    </row>
    <row r="45" spans="1:3" x14ac:dyDescent="0.35">
      <c r="A45" s="354" t="str">
        <f>General!I37</f>
        <v>a</v>
      </c>
      <c r="B45">
        <v>1</v>
      </c>
    </row>
    <row r="46" spans="1:3" x14ac:dyDescent="0.35">
      <c r="A46" s="354" t="str">
        <f>General!I38</f>
        <v>ar</v>
      </c>
      <c r="B46">
        <v>1</v>
      </c>
    </row>
    <row r="47" spans="1:3" x14ac:dyDescent="0.35">
      <c r="A47" s="354" t="str">
        <f>General!I39</f>
        <v>a2</v>
      </c>
      <c r="B47">
        <v>1</v>
      </c>
    </row>
    <row r="48" spans="1:3" x14ac:dyDescent="0.35">
      <c r="A48" s="354" t="str">
        <f>General!I40</f>
        <v>b</v>
      </c>
      <c r="B48">
        <v>1</v>
      </c>
    </row>
    <row r="49" spans="1:2" x14ac:dyDescent="0.35">
      <c r="A49" s="354" t="str">
        <f>General!I41</f>
        <v>bd</v>
      </c>
      <c r="B49">
        <v>1</v>
      </c>
    </row>
    <row r="50" spans="1:2" x14ac:dyDescent="0.35">
      <c r="A50" s="354" t="str">
        <f>General!I42</f>
        <v>f</v>
      </c>
      <c r="B50">
        <v>1</v>
      </c>
    </row>
    <row r="51" spans="1:2" x14ac:dyDescent="0.35">
      <c r="A51" s="354" t="str">
        <f>General!I43</f>
        <v>h</v>
      </c>
      <c r="B51">
        <v>1</v>
      </c>
    </row>
    <row r="52" spans="1:2" x14ac:dyDescent="0.35">
      <c r="A52" s="354" t="str">
        <f>General!I44</f>
        <v>i</v>
      </c>
      <c r="B52">
        <v>1</v>
      </c>
    </row>
    <row r="53" spans="1:2" x14ac:dyDescent="0.35">
      <c r="A53" s="354" t="str">
        <f>General!I45</f>
        <v>j</v>
      </c>
      <c r="B53">
        <v>1</v>
      </c>
    </row>
    <row r="54" spans="1:2" x14ac:dyDescent="0.35">
      <c r="A54" s="354" t="str">
        <f>General!I46</f>
        <v>jc</v>
      </c>
      <c r="B54">
        <v>1</v>
      </c>
    </row>
    <row r="55" spans="1:2" x14ac:dyDescent="0.35">
      <c r="A55" s="354" t="str">
        <f>General!I47</f>
        <v>jr</v>
      </c>
      <c r="B55">
        <v>1</v>
      </c>
    </row>
    <row r="56" spans="1:2" x14ac:dyDescent="0.35">
      <c r="A56" s="354" t="str">
        <f>General!I48</f>
        <v>k</v>
      </c>
      <c r="B56">
        <v>1</v>
      </c>
    </row>
    <row r="57" spans="1:2" x14ac:dyDescent="0.35">
      <c r="A57" s="354" t="str">
        <f>General!I49</f>
        <v>l</v>
      </c>
      <c r="B57">
        <v>1</v>
      </c>
    </row>
    <row r="58" spans="1:2" x14ac:dyDescent="0.35">
      <c r="A58" s="354" t="str">
        <f>General!I50</f>
        <v>m</v>
      </c>
      <c r="B58">
        <v>1</v>
      </c>
    </row>
    <row r="59" spans="1:2" x14ac:dyDescent="0.35">
      <c r="A59" s="354" t="str">
        <f>General!I51</f>
        <v>o</v>
      </c>
      <c r="B59">
        <v>1</v>
      </c>
    </row>
    <row r="60" spans="1:2" x14ac:dyDescent="0.35">
      <c r="A60" s="354" t="str">
        <f>General!I52</f>
        <v>od</v>
      </c>
      <c r="B60">
        <v>1</v>
      </c>
    </row>
    <row r="61" spans="1:2" x14ac:dyDescent="0.35">
      <c r="A61" s="354" t="str">
        <f>General!I53</f>
        <v>of</v>
      </c>
      <c r="B61">
        <v>1</v>
      </c>
    </row>
    <row r="62" spans="1:2" x14ac:dyDescent="0.35">
      <c r="A62" s="354" t="str">
        <f>General!I54</f>
        <v>r</v>
      </c>
      <c r="B62">
        <v>1</v>
      </c>
    </row>
    <row r="63" spans="1:2" x14ac:dyDescent="0.35">
      <c r="A63" s="354" t="str">
        <f>General!I55</f>
        <v>rd</v>
      </c>
      <c r="B63">
        <v>1</v>
      </c>
    </row>
    <row r="64" spans="1:2" x14ac:dyDescent="0.35">
      <c r="A64" s="354" t="str">
        <f>General!I56</f>
        <v>s</v>
      </c>
      <c r="B64">
        <v>1</v>
      </c>
    </row>
    <row r="65" spans="1:2" x14ac:dyDescent="0.35">
      <c r="A65" s="354" t="str">
        <f>General!I57</f>
        <v>sp</v>
      </c>
      <c r="B65">
        <v>1</v>
      </c>
    </row>
    <row r="66" spans="1:2" x14ac:dyDescent="0.35">
      <c r="A66" s="354" t="str">
        <f>General!I58</f>
        <v>sr</v>
      </c>
      <c r="B66">
        <v>1</v>
      </c>
    </row>
    <row r="67" spans="1:2" x14ac:dyDescent="0.35">
      <c r="A67" s="354" t="str">
        <f>General!I59</f>
        <v>t</v>
      </c>
      <c r="B67">
        <v>1</v>
      </c>
    </row>
    <row r="68" spans="1:2" x14ac:dyDescent="0.35">
      <c r="A68" s="354" t="str">
        <f>General!I60</f>
        <v>tc</v>
      </c>
      <c r="B68">
        <v>1</v>
      </c>
    </row>
    <row r="69" spans="1:2" x14ac:dyDescent="0.35">
      <c r="A69" s="354" t="str">
        <f>General!I61</f>
        <v>tr</v>
      </c>
      <c r="B69">
        <v>1</v>
      </c>
    </row>
    <row r="70" spans="1:2" x14ac:dyDescent="0.35">
      <c r="A70" s="354" t="str">
        <f>General!I62</f>
        <v>u</v>
      </c>
      <c r="B70">
        <v>1</v>
      </c>
    </row>
    <row r="71" spans="1:2" x14ac:dyDescent="0.35">
      <c r="A71" s="354" t="str">
        <f>General!I63</f>
        <v>uc</v>
      </c>
      <c r="B71">
        <v>1</v>
      </c>
    </row>
    <row r="72" spans="1:2" x14ac:dyDescent="0.35">
      <c r="A72" s="354" t="str">
        <f>General!I64</f>
        <v>ur</v>
      </c>
      <c r="B72">
        <v>1</v>
      </c>
    </row>
    <row r="73" spans="1:2" x14ac:dyDescent="0.35">
      <c r="A73" s="354" t="str">
        <f>General!I65</f>
        <v>v</v>
      </c>
      <c r="B73">
        <v>1</v>
      </c>
    </row>
    <row r="74" spans="1:2" x14ac:dyDescent="0.35">
      <c r="A74" s="354" t="str">
        <f>General!I66</f>
        <v>w</v>
      </c>
      <c r="B74">
        <v>1</v>
      </c>
    </row>
    <row r="75" spans="1:2" x14ac:dyDescent="0.35">
      <c r="A75" s="354" t="str">
        <f>General!I67</f>
        <v>wd</v>
      </c>
      <c r="B75">
        <v>1</v>
      </c>
    </row>
    <row r="76" spans="1:2" x14ac:dyDescent="0.35">
      <c r="A76" s="354" t="str">
        <f>General!I68</f>
        <v>x</v>
      </c>
      <c r="B76">
        <v>1</v>
      </c>
    </row>
    <row r="77" spans="1:2" x14ac:dyDescent="0.35">
      <c r="A77" s="354" t="str">
        <f>General!I69</f>
        <v>xc</v>
      </c>
      <c r="B77">
        <v>1</v>
      </c>
    </row>
    <row r="78" spans="1:2" x14ac:dyDescent="0.35">
      <c r="A78" s="354" t="str">
        <f>General!I70</f>
        <v>xr</v>
      </c>
      <c r="B78">
        <v>1</v>
      </c>
    </row>
    <row r="79" spans="1:2" x14ac:dyDescent="0.35">
      <c r="A79" s="354" t="str">
        <f>General!I71</f>
        <v>z</v>
      </c>
      <c r="B79">
        <v>1</v>
      </c>
    </row>
    <row r="80" spans="1:2" x14ac:dyDescent="0.35">
      <c r="A80" s="354" t="str">
        <f>General!I72</f>
        <v>zd</v>
      </c>
      <c r="B80">
        <v>1</v>
      </c>
    </row>
    <row r="82" spans="1:5" x14ac:dyDescent="0.35">
      <c r="A82" s="3" t="s">
        <v>38</v>
      </c>
    </row>
    <row r="83" spans="1:5" x14ac:dyDescent="0.35">
      <c r="A83" t="s">
        <v>2827</v>
      </c>
      <c r="B83" s="452">
        <v>1</v>
      </c>
    </row>
    <row r="84" spans="1:5" ht="7.4" customHeight="1" x14ac:dyDescent="0.35"/>
    <row r="85" spans="1:5" x14ac:dyDescent="0.35">
      <c r="A85" t="s">
        <v>2958</v>
      </c>
      <c r="B85">
        <v>63</v>
      </c>
    </row>
    <row r="86" spans="1:5" ht="7.15" customHeight="1" x14ac:dyDescent="0.35"/>
    <row r="87" spans="1:5" x14ac:dyDescent="0.35">
      <c r="A87" t="s">
        <v>40</v>
      </c>
      <c r="B87">
        <v>0.3</v>
      </c>
      <c r="C87" s="1" t="s">
        <v>133</v>
      </c>
    </row>
    <row r="88" spans="1:5" ht="7.15" customHeight="1" x14ac:dyDescent="0.35"/>
    <row r="89" spans="1:5" x14ac:dyDescent="0.35">
      <c r="A89" t="s">
        <v>2968</v>
      </c>
      <c r="B89"/>
    </row>
    <row r="90" spans="1:5" x14ac:dyDescent="0.35">
      <c r="A90" s="354" t="s">
        <v>4</v>
      </c>
      <c r="B90">
        <v>20</v>
      </c>
      <c r="C90" s="1" t="s">
        <v>2969</v>
      </c>
      <c r="E90" s="1" t="s">
        <v>2970</v>
      </c>
    </row>
    <row r="91" spans="1:5" x14ac:dyDescent="0.35">
      <c r="A91" s="354" t="s">
        <v>2343</v>
      </c>
      <c r="B91">
        <v>20</v>
      </c>
      <c r="C91" s="1" t="s">
        <v>2969</v>
      </c>
    </row>
    <row r="92" spans="1:5" x14ac:dyDescent="0.35">
      <c r="A92" s="354" t="s">
        <v>10</v>
      </c>
      <c r="B92">
        <v>7</v>
      </c>
      <c r="C92" s="1" t="s">
        <v>2969</v>
      </c>
    </row>
    <row r="93" spans="1:5" x14ac:dyDescent="0.35">
      <c r="A93" s="354" t="s">
        <v>68</v>
      </c>
      <c r="B93">
        <v>20</v>
      </c>
      <c r="C93" s="1" t="s">
        <v>2969</v>
      </c>
    </row>
    <row r="94" spans="1:5" x14ac:dyDescent="0.35">
      <c r="A94" s="354" t="s">
        <v>69</v>
      </c>
      <c r="B94">
        <v>7</v>
      </c>
      <c r="C94" s="1" t="s">
        <v>2969</v>
      </c>
    </row>
    <row r="95" spans="1:5" x14ac:dyDescent="0.35">
      <c r="A95" s="354" t="s">
        <v>70</v>
      </c>
      <c r="B95">
        <v>7</v>
      </c>
      <c r="C95" s="1" t="s">
        <v>2969</v>
      </c>
    </row>
    <row r="96" spans="1:5" x14ac:dyDescent="0.35">
      <c r="A96" s="354" t="s">
        <v>7</v>
      </c>
      <c r="B96">
        <v>7</v>
      </c>
      <c r="C96" s="1" t="s">
        <v>2969</v>
      </c>
    </row>
    <row r="97" spans="1:3" x14ac:dyDescent="0.35">
      <c r="A97" s="354" t="s">
        <v>6</v>
      </c>
      <c r="B97">
        <v>20</v>
      </c>
      <c r="C97" s="1" t="s">
        <v>2969</v>
      </c>
    </row>
    <row r="98" spans="1:3" x14ac:dyDescent="0.35">
      <c r="A98" s="354" t="s">
        <v>2347</v>
      </c>
      <c r="B98">
        <v>20</v>
      </c>
      <c r="C98" s="1" t="s">
        <v>2969</v>
      </c>
    </row>
    <row r="99" spans="1:3" x14ac:dyDescent="0.35">
      <c r="A99" s="354" t="s">
        <v>80</v>
      </c>
      <c r="B99">
        <v>20</v>
      </c>
      <c r="C99" s="1" t="s">
        <v>2969</v>
      </c>
    </row>
    <row r="100" spans="1:3" x14ac:dyDescent="0.35">
      <c r="A100" s="354" t="s">
        <v>9</v>
      </c>
      <c r="B100">
        <v>7</v>
      </c>
      <c r="C100" s="1" t="s">
        <v>2969</v>
      </c>
    </row>
    <row r="101" spans="1:3" x14ac:dyDescent="0.35">
      <c r="A101" s="354" t="s">
        <v>2346</v>
      </c>
      <c r="B101">
        <v>7</v>
      </c>
      <c r="C101" s="1" t="s">
        <v>2969</v>
      </c>
    </row>
    <row r="102" spans="1:3" x14ac:dyDescent="0.35">
      <c r="A102" s="354" t="s">
        <v>71</v>
      </c>
      <c r="B102">
        <v>7</v>
      </c>
      <c r="C102" s="1" t="s">
        <v>2969</v>
      </c>
    </row>
    <row r="103" spans="1:3" x14ac:dyDescent="0.35">
      <c r="A103" s="354" t="s">
        <v>5</v>
      </c>
      <c r="B103">
        <v>20</v>
      </c>
      <c r="C103" s="1" t="s">
        <v>2969</v>
      </c>
    </row>
    <row r="104" spans="1:3" x14ac:dyDescent="0.35">
      <c r="A104" s="354" t="s">
        <v>2345</v>
      </c>
      <c r="B104">
        <v>20</v>
      </c>
      <c r="C104" s="1" t="s">
        <v>2969</v>
      </c>
    </row>
    <row r="105" spans="1:3" x14ac:dyDescent="0.35">
      <c r="A105" s="354" t="s">
        <v>8</v>
      </c>
      <c r="B105">
        <v>7</v>
      </c>
      <c r="C105" s="1" t="s">
        <v>2969</v>
      </c>
    </row>
    <row r="106" spans="1:3" x14ac:dyDescent="0.35">
      <c r="A106" s="354" t="s">
        <v>2344</v>
      </c>
      <c r="B106">
        <v>7</v>
      </c>
      <c r="C106" s="1" t="s">
        <v>2969</v>
      </c>
    </row>
    <row r="108" spans="1:3" x14ac:dyDescent="0.35">
      <c r="A108" t="s">
        <v>41</v>
      </c>
      <c r="B108" t="s">
        <v>2957</v>
      </c>
    </row>
    <row r="109" spans="1:3" x14ac:dyDescent="0.35">
      <c r="A109" s="354" t="str">
        <f>General!G37</f>
        <v>b</v>
      </c>
      <c r="B109">
        <v>33</v>
      </c>
    </row>
    <row r="110" spans="1:3" x14ac:dyDescent="0.35">
      <c r="A110" s="354" t="str">
        <f>General!G38</f>
        <v>bd</v>
      </c>
      <c r="B110">
        <v>33</v>
      </c>
    </row>
    <row r="111" spans="1:3" x14ac:dyDescent="0.35">
      <c r="A111" s="354" t="str">
        <f>General!G39</f>
        <v>f</v>
      </c>
      <c r="B111">
        <v>38</v>
      </c>
    </row>
    <row r="112" spans="1:3" x14ac:dyDescent="0.35">
      <c r="A112" s="354" t="str">
        <f>General!G40</f>
        <v>h</v>
      </c>
      <c r="B112">
        <v>33</v>
      </c>
    </row>
    <row r="113" spans="1:3" x14ac:dyDescent="0.35">
      <c r="A113" s="354" t="str">
        <f>General!G41</f>
        <v>i</v>
      </c>
      <c r="B113">
        <v>38</v>
      </c>
    </row>
    <row r="114" spans="1:3" x14ac:dyDescent="0.35">
      <c r="A114" s="354" t="str">
        <f>General!G42</f>
        <v>k</v>
      </c>
      <c r="B114">
        <v>38</v>
      </c>
    </row>
    <row r="115" spans="1:3" x14ac:dyDescent="0.35">
      <c r="A115" s="354" t="str">
        <f>General!G43</f>
        <v>l</v>
      </c>
      <c r="B115">
        <v>33</v>
      </c>
    </row>
    <row r="116" spans="1:3" x14ac:dyDescent="0.35">
      <c r="A116" s="354" t="str">
        <f>General!G44</f>
        <v>o</v>
      </c>
      <c r="B116">
        <v>33</v>
      </c>
    </row>
    <row r="117" spans="1:3" x14ac:dyDescent="0.35">
      <c r="A117" s="354" t="str">
        <f>General!G45</f>
        <v>od</v>
      </c>
      <c r="B117">
        <v>33</v>
      </c>
    </row>
    <row r="118" spans="1:3" x14ac:dyDescent="0.35">
      <c r="A118" s="354" t="str">
        <f>General!G46</f>
        <v>of</v>
      </c>
      <c r="B118">
        <v>33</v>
      </c>
    </row>
    <row r="119" spans="1:3" x14ac:dyDescent="0.35">
      <c r="A119" s="354" t="str">
        <f>General!G47</f>
        <v>r</v>
      </c>
      <c r="B119">
        <v>38</v>
      </c>
    </row>
    <row r="120" spans="1:3" x14ac:dyDescent="0.35">
      <c r="A120" s="354" t="str">
        <f>General!G48</f>
        <v>rd</v>
      </c>
      <c r="B120">
        <v>38</v>
      </c>
    </row>
    <row r="121" spans="1:3" x14ac:dyDescent="0.35">
      <c r="A121" s="354" t="str">
        <f>General!G49</f>
        <v>v</v>
      </c>
      <c r="B121">
        <v>38</v>
      </c>
    </row>
    <row r="122" spans="1:3" x14ac:dyDescent="0.35">
      <c r="A122" s="354" t="str">
        <f>General!G50</f>
        <v>w</v>
      </c>
      <c r="B122">
        <v>33</v>
      </c>
    </row>
    <row r="123" spans="1:3" x14ac:dyDescent="0.35">
      <c r="A123" s="354" t="str">
        <f>General!G51</f>
        <v>wd</v>
      </c>
      <c r="B123">
        <v>33</v>
      </c>
    </row>
    <row r="124" spans="1:3" x14ac:dyDescent="0.35">
      <c r="A124" s="354" t="str">
        <f>General!G52</f>
        <v>z</v>
      </c>
      <c r="B124">
        <v>38</v>
      </c>
    </row>
    <row r="125" spans="1:3" x14ac:dyDescent="0.35">
      <c r="A125" s="354" t="str">
        <f>General!G53</f>
        <v>zd</v>
      </c>
      <c r="B125">
        <v>38</v>
      </c>
    </row>
    <row r="127" spans="1:3" x14ac:dyDescent="0.35">
      <c r="A127" s="3" t="s">
        <v>42</v>
      </c>
    </row>
    <row r="128" spans="1:3" x14ac:dyDescent="0.35">
      <c r="A128" t="s">
        <v>2974</v>
      </c>
      <c r="B128">
        <v>33</v>
      </c>
      <c r="C128" s="1" t="s">
        <v>2976</v>
      </c>
    </row>
    <row r="129" spans="1:3" ht="4.1500000000000004" customHeight="1" x14ac:dyDescent="0.35"/>
    <row r="130" spans="1:3" x14ac:dyDescent="0.35">
      <c r="A130" t="s">
        <v>43</v>
      </c>
      <c r="B130">
        <v>19.8</v>
      </c>
      <c r="C130" s="1" t="s">
        <v>2975</v>
      </c>
    </row>
    <row r="131" spans="1:3" ht="3" customHeight="1" x14ac:dyDescent="0.35"/>
    <row r="132" spans="1:3" x14ac:dyDescent="0.35">
      <c r="A132" t="s">
        <v>44</v>
      </c>
      <c r="B132">
        <v>42.9</v>
      </c>
      <c r="C132" s="1" t="s">
        <v>139</v>
      </c>
    </row>
    <row r="134" spans="1:3" x14ac:dyDescent="0.35">
      <c r="A134" s="3" t="s">
        <v>45</v>
      </c>
    </row>
    <row r="135" spans="1:3" x14ac:dyDescent="0.35">
      <c r="A135" t="s">
        <v>46</v>
      </c>
      <c r="B135">
        <v>11.3</v>
      </c>
      <c r="C135" s="1" t="s">
        <v>137</v>
      </c>
    </row>
    <row r="137" spans="1:3" x14ac:dyDescent="0.35">
      <c r="B137" t="s">
        <v>47</v>
      </c>
      <c r="C137"/>
    </row>
    <row r="138" spans="1:3" x14ac:dyDescent="0.35">
      <c r="A138" s="447" t="s">
        <v>50</v>
      </c>
      <c r="B138" t="str">
        <f>General!K37</f>
        <v>lime</v>
      </c>
      <c r="C138">
        <v>20</v>
      </c>
    </row>
    <row r="139" spans="1:3" x14ac:dyDescent="0.35">
      <c r="A139" s="447" t="s">
        <v>49</v>
      </c>
      <c r="B139" t="str">
        <f>General!K38</f>
        <v>early</v>
      </c>
      <c r="C139">
        <v>25</v>
      </c>
    </row>
    <row r="140" spans="1:3" x14ac:dyDescent="0.35">
      <c r="A140" s="447" t="s">
        <v>77</v>
      </c>
      <c r="B140" t="str">
        <f>General!K39</f>
        <v>at_seeding</v>
      </c>
      <c r="C140"/>
    </row>
    <row r="141" spans="1:3" x14ac:dyDescent="0.35">
      <c r="A141" s="447" t="s">
        <v>2977</v>
      </c>
      <c r="B141" t="str">
        <f>General!K40</f>
        <v>mid</v>
      </c>
      <c r="C141">
        <v>15</v>
      </c>
    </row>
    <row r="142" spans="1:3" x14ac:dyDescent="0.35">
      <c r="A142" s="447" t="s">
        <v>2602</v>
      </c>
      <c r="B142" t="str">
        <f>General!K41</f>
        <v>late</v>
      </c>
      <c r="C142">
        <v>25</v>
      </c>
    </row>
    <row r="143" spans="1:3" x14ac:dyDescent="0.35">
      <c r="A143" s="447" t="s">
        <v>48</v>
      </c>
      <c r="B143" t="str">
        <f>General!K42</f>
        <v>early_pas</v>
      </c>
      <c r="C143">
        <v>20</v>
      </c>
    </row>
    <row r="144" spans="1:3" x14ac:dyDescent="0.35">
      <c r="A144" s="447" t="s">
        <v>49</v>
      </c>
      <c r="B144" t="str">
        <f>General!K43</f>
        <v>mid_pas</v>
      </c>
      <c r="C144">
        <v>20</v>
      </c>
    </row>
    <row r="146" spans="1:3" x14ac:dyDescent="0.35">
      <c r="A146" t="s">
        <v>51</v>
      </c>
      <c r="B146">
        <v>5</v>
      </c>
    </row>
    <row r="147" spans="1:3" ht="7.15" customHeight="1" x14ac:dyDescent="0.35"/>
    <row r="148" spans="1:3" x14ac:dyDescent="0.35">
      <c r="A148" t="s">
        <v>52</v>
      </c>
      <c r="B148">
        <v>0.25</v>
      </c>
      <c r="C148" s="1" t="s">
        <v>138</v>
      </c>
    </row>
    <row r="149" spans="1:3" ht="7.9" customHeight="1" x14ac:dyDescent="0.35"/>
    <row r="150" spans="1:3" x14ac:dyDescent="0.35">
      <c r="A150" t="s">
        <v>53</v>
      </c>
      <c r="B150">
        <v>20</v>
      </c>
      <c r="C150" s="1" t="s">
        <v>135</v>
      </c>
    </row>
    <row r="151" spans="1:3" ht="5.5" customHeight="1" x14ac:dyDescent="0.35"/>
    <row r="152" spans="1:3" x14ac:dyDescent="0.35">
      <c r="A152" t="s">
        <v>54</v>
      </c>
      <c r="B152">
        <v>0.5</v>
      </c>
    </row>
    <row r="153" spans="1:3" ht="6" customHeight="1" x14ac:dyDescent="0.35"/>
    <row r="154" spans="1:3" x14ac:dyDescent="0.35">
      <c r="A154" t="s">
        <v>55</v>
      </c>
      <c r="B154">
        <v>14.3</v>
      </c>
      <c r="C154" s="1" t="s">
        <v>139</v>
      </c>
    </row>
    <row r="156" spans="1:3" x14ac:dyDescent="0.35">
      <c r="A156" s="3" t="s">
        <v>56</v>
      </c>
    </row>
    <row r="157" spans="1:3" x14ac:dyDescent="0.35">
      <c r="A157" t="s">
        <v>57</v>
      </c>
      <c r="B157">
        <v>2</v>
      </c>
      <c r="C157" s="1" t="s">
        <v>136</v>
      </c>
    </row>
    <row r="158" spans="1:3" ht="6" customHeight="1" x14ac:dyDescent="0.35"/>
    <row r="159" spans="1:3" x14ac:dyDescent="0.35">
      <c r="A159" t="s">
        <v>58</v>
      </c>
      <c r="B159">
        <v>1.3</v>
      </c>
      <c r="C159" s="1" t="s">
        <v>13</v>
      </c>
    </row>
    <row r="161" spans="1:3" x14ac:dyDescent="0.35">
      <c r="A161" s="3" t="s">
        <v>89</v>
      </c>
    </row>
    <row r="162" spans="1:3" x14ac:dyDescent="0.35">
      <c r="A162" s="6"/>
      <c r="B162" s="6" t="s">
        <v>102</v>
      </c>
      <c r="C162" s="6" t="s">
        <v>103</v>
      </c>
    </row>
    <row r="163" spans="1:3" x14ac:dyDescent="0.35">
      <c r="A163" s="355" t="str">
        <f>General!G37</f>
        <v>b</v>
      </c>
      <c r="B163" s="6">
        <v>1</v>
      </c>
      <c r="C163" s="6">
        <v>1</v>
      </c>
    </row>
    <row r="164" spans="1:3" x14ac:dyDescent="0.35">
      <c r="A164" s="355" t="str">
        <f>General!G38</f>
        <v>bd</v>
      </c>
      <c r="B164" s="6">
        <v>1</v>
      </c>
      <c r="C164" s="6">
        <v>1</v>
      </c>
    </row>
    <row r="165" spans="1:3" x14ac:dyDescent="0.35">
      <c r="A165" s="355" t="str">
        <f>General!G39</f>
        <v>f</v>
      </c>
      <c r="B165" s="6">
        <v>1</v>
      </c>
      <c r="C165" s="6">
        <v>1</v>
      </c>
    </row>
    <row r="166" spans="1:3" x14ac:dyDescent="0.35">
      <c r="A166" s="355" t="str">
        <f>General!G40</f>
        <v>h</v>
      </c>
      <c r="B166" s="6">
        <v>1</v>
      </c>
      <c r="C166" s="6">
        <v>3</v>
      </c>
    </row>
    <row r="167" spans="1:3" x14ac:dyDescent="0.35">
      <c r="A167" s="355" t="str">
        <f>General!G41</f>
        <v>i</v>
      </c>
      <c r="B167" s="6">
        <v>1</v>
      </c>
      <c r="C167" s="6">
        <v>1</v>
      </c>
    </row>
    <row r="168" spans="1:3" x14ac:dyDescent="0.35">
      <c r="A168" s="355" t="str">
        <f>General!G42</f>
        <v>k</v>
      </c>
      <c r="B168" s="6">
        <v>1</v>
      </c>
      <c r="C168" s="6">
        <v>1</v>
      </c>
    </row>
    <row r="169" spans="1:3" x14ac:dyDescent="0.35">
      <c r="A169" s="355" t="str">
        <f>General!G43</f>
        <v>l</v>
      </c>
      <c r="B169" s="6">
        <v>1</v>
      </c>
      <c r="C169" s="6">
        <v>1</v>
      </c>
    </row>
    <row r="170" spans="1:3" x14ac:dyDescent="0.35">
      <c r="A170" s="355" t="str">
        <f>General!G44</f>
        <v>o</v>
      </c>
      <c r="B170" s="6">
        <v>1</v>
      </c>
      <c r="C170" s="6">
        <v>1</v>
      </c>
    </row>
    <row r="171" spans="1:3" x14ac:dyDescent="0.35">
      <c r="A171" s="355" t="str">
        <f>General!G45</f>
        <v>od</v>
      </c>
      <c r="B171" s="6">
        <v>1</v>
      </c>
      <c r="C171" s="6">
        <v>1</v>
      </c>
    </row>
    <row r="172" spans="1:3" x14ac:dyDescent="0.35">
      <c r="A172" s="355" t="str">
        <f>General!G46</f>
        <v>of</v>
      </c>
      <c r="B172" s="6">
        <v>1</v>
      </c>
      <c r="C172" s="6">
        <v>1</v>
      </c>
    </row>
    <row r="173" spans="1:3" x14ac:dyDescent="0.35">
      <c r="A173" s="355" t="str">
        <f>General!G47</f>
        <v>r</v>
      </c>
      <c r="B173" s="6">
        <v>1</v>
      </c>
      <c r="C173" s="6">
        <v>1</v>
      </c>
    </row>
    <row r="174" spans="1:3" x14ac:dyDescent="0.35">
      <c r="A174" s="355" t="str">
        <f>General!G48</f>
        <v>rd</v>
      </c>
      <c r="B174" s="6">
        <v>1</v>
      </c>
      <c r="C174" s="6">
        <v>1</v>
      </c>
    </row>
    <row r="175" spans="1:3" x14ac:dyDescent="0.35">
      <c r="A175" s="355" t="str">
        <f>General!G49</f>
        <v>v</v>
      </c>
      <c r="B175" s="6">
        <v>1</v>
      </c>
      <c r="C175" s="6">
        <v>1</v>
      </c>
    </row>
    <row r="176" spans="1:3" x14ac:dyDescent="0.35">
      <c r="A176" s="355" t="str">
        <f>General!G50</f>
        <v>w</v>
      </c>
      <c r="B176" s="6">
        <v>1</v>
      </c>
      <c r="C176" s="6">
        <v>1</v>
      </c>
    </row>
    <row r="177" spans="1:3" x14ac:dyDescent="0.35">
      <c r="A177" s="355" t="str">
        <f>General!G51</f>
        <v>wd</v>
      </c>
      <c r="B177" s="6">
        <v>1</v>
      </c>
      <c r="C177" s="6">
        <v>1</v>
      </c>
    </row>
    <row r="178" spans="1:3" x14ac:dyDescent="0.35">
      <c r="A178" s="355" t="str">
        <f>General!G52</f>
        <v>z</v>
      </c>
      <c r="B178" s="6">
        <v>1</v>
      </c>
      <c r="C178" s="6">
        <v>1</v>
      </c>
    </row>
    <row r="179" spans="1:3" x14ac:dyDescent="0.3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2195</v>
      </c>
    </row>
    <row r="11" spans="1:6" x14ac:dyDescent="0.35">
      <c r="A11" t="s">
        <v>78</v>
      </c>
      <c r="B11" t="s">
        <v>79</v>
      </c>
      <c r="C11" t="s">
        <v>141</v>
      </c>
      <c r="D11" t="s">
        <v>142</v>
      </c>
      <c r="E11" t="s">
        <v>2966</v>
      </c>
      <c r="F11" t="s">
        <v>2967</v>
      </c>
    </row>
    <row r="12" spans="1:6" x14ac:dyDescent="0.35">
      <c r="A12" t="s">
        <v>143</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140</v>
      </c>
      <c r="B15" s="327">
        <v>10000</v>
      </c>
      <c r="C15" s="44">
        <v>0</v>
      </c>
      <c r="D15" s="44">
        <v>1</v>
      </c>
      <c r="E15" s="44">
        <v>0</v>
      </c>
      <c r="F15" s="44">
        <v>0</v>
      </c>
    </row>
    <row r="16" spans="1:6" x14ac:dyDescent="0.35">
      <c r="A16" t="s">
        <v>144</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ht="4.9000000000000004" customHeight="1" x14ac:dyDescent="0.35"/>
    <row r="37" spans="1:3" x14ac:dyDescent="0.35">
      <c r="A37" t="s">
        <v>2973</v>
      </c>
      <c r="B37">
        <v>4</v>
      </c>
      <c r="C37" s="1" t="s">
        <v>2972</v>
      </c>
    </row>
    <row r="38" spans="1:3" ht="7.15" customHeight="1" x14ac:dyDescent="0.35"/>
    <row r="39" spans="1:3" x14ac:dyDescent="0.35">
      <c r="A39" t="s">
        <v>62</v>
      </c>
      <c r="B39">
        <v>5.41</v>
      </c>
    </row>
    <row r="40" spans="1:3" ht="7.15" customHeight="1" x14ac:dyDescent="0.35"/>
    <row r="41" spans="1:3" x14ac:dyDescent="0.35">
      <c r="A41" t="s">
        <v>61</v>
      </c>
      <c r="B41">
        <v>1.08</v>
      </c>
    </row>
    <row r="42" spans="1:3" ht="7.15" customHeight="1" x14ac:dyDescent="0.35"/>
    <row r="43" spans="1:3" x14ac:dyDescent="0.35">
      <c r="A43" t="s">
        <v>60</v>
      </c>
      <c r="B43">
        <v>2.0699999999999998</v>
      </c>
    </row>
    <row r="44" spans="1:3" ht="7.15" customHeight="1" x14ac:dyDescent="0.35"/>
    <row r="45" spans="1:3" x14ac:dyDescent="0.35">
      <c r="A45" t="s">
        <v>59</v>
      </c>
      <c r="B45"/>
    </row>
    <row r="46" spans="1:3" x14ac:dyDescent="0.35">
      <c r="A46" s="354" t="str">
        <f>General!I37</f>
        <v>a</v>
      </c>
      <c r="B46">
        <v>1</v>
      </c>
    </row>
    <row r="47" spans="1:3" x14ac:dyDescent="0.35">
      <c r="A47" s="354" t="str">
        <f>General!I38</f>
        <v>ar</v>
      </c>
      <c r="B47">
        <v>1</v>
      </c>
    </row>
    <row r="48" spans="1:3" x14ac:dyDescent="0.35">
      <c r="A48" s="354" t="str">
        <f>General!I39</f>
        <v>a2</v>
      </c>
      <c r="B48">
        <v>1</v>
      </c>
    </row>
    <row r="49" spans="1:2" x14ac:dyDescent="0.35">
      <c r="A49" s="354" t="str">
        <f>General!I40</f>
        <v>b</v>
      </c>
      <c r="B49">
        <v>1</v>
      </c>
    </row>
    <row r="50" spans="1:2" x14ac:dyDescent="0.35">
      <c r="A50" s="354" t="str">
        <f>General!I41</f>
        <v>bd</v>
      </c>
      <c r="B50">
        <v>1</v>
      </c>
    </row>
    <row r="51" spans="1:2" x14ac:dyDescent="0.35">
      <c r="A51" s="354" t="str">
        <f>General!I42</f>
        <v>f</v>
      </c>
      <c r="B51">
        <v>1</v>
      </c>
    </row>
    <row r="52" spans="1:2" x14ac:dyDescent="0.35">
      <c r="A52" s="354" t="str">
        <f>General!I43</f>
        <v>h</v>
      </c>
      <c r="B52">
        <v>1</v>
      </c>
    </row>
    <row r="53" spans="1:2" x14ac:dyDescent="0.35">
      <c r="A53" s="354" t="str">
        <f>General!I44</f>
        <v>i</v>
      </c>
      <c r="B53">
        <v>1</v>
      </c>
    </row>
    <row r="54" spans="1:2" x14ac:dyDescent="0.35">
      <c r="A54" s="354" t="str">
        <f>General!I45</f>
        <v>j</v>
      </c>
      <c r="B54">
        <v>1</v>
      </c>
    </row>
    <row r="55" spans="1:2" x14ac:dyDescent="0.35">
      <c r="A55" s="354" t="str">
        <f>General!I46</f>
        <v>jc</v>
      </c>
      <c r="B55">
        <v>1</v>
      </c>
    </row>
    <row r="56" spans="1:2" x14ac:dyDescent="0.35">
      <c r="A56" s="354" t="str">
        <f>General!I47</f>
        <v>jr</v>
      </c>
      <c r="B56">
        <v>1</v>
      </c>
    </row>
    <row r="57" spans="1:2" x14ac:dyDescent="0.35">
      <c r="A57" s="354" t="str">
        <f>General!I48</f>
        <v>k</v>
      </c>
      <c r="B57">
        <v>1</v>
      </c>
    </row>
    <row r="58" spans="1:2" x14ac:dyDescent="0.35">
      <c r="A58" s="354" t="str">
        <f>General!I49</f>
        <v>l</v>
      </c>
      <c r="B58">
        <v>1</v>
      </c>
    </row>
    <row r="59" spans="1:2" x14ac:dyDescent="0.35">
      <c r="A59" s="354" t="str">
        <f>General!I50</f>
        <v>m</v>
      </c>
      <c r="B59">
        <v>1</v>
      </c>
    </row>
    <row r="60" spans="1:2" x14ac:dyDescent="0.35">
      <c r="A60" s="354" t="str">
        <f>General!I51</f>
        <v>o</v>
      </c>
      <c r="B60">
        <v>1</v>
      </c>
    </row>
    <row r="61" spans="1:2" x14ac:dyDescent="0.35">
      <c r="A61" s="354" t="str">
        <f>General!I52</f>
        <v>od</v>
      </c>
      <c r="B61">
        <v>1</v>
      </c>
    </row>
    <row r="62" spans="1:2" x14ac:dyDescent="0.35">
      <c r="A62" s="354" t="str">
        <f>General!I53</f>
        <v>of</v>
      </c>
      <c r="B62">
        <v>1</v>
      </c>
    </row>
    <row r="63" spans="1:2" x14ac:dyDescent="0.35">
      <c r="A63" s="354" t="str">
        <f>General!I54</f>
        <v>r</v>
      </c>
      <c r="B63">
        <v>1</v>
      </c>
    </row>
    <row r="64" spans="1:2" x14ac:dyDescent="0.35">
      <c r="A64" s="354" t="str">
        <f>General!I55</f>
        <v>rd</v>
      </c>
      <c r="B64">
        <v>1</v>
      </c>
    </row>
    <row r="65" spans="1:2" x14ac:dyDescent="0.35">
      <c r="A65" s="354" t="str">
        <f>General!I56</f>
        <v>s</v>
      </c>
      <c r="B65">
        <v>1</v>
      </c>
    </row>
    <row r="66" spans="1:2" x14ac:dyDescent="0.35">
      <c r="A66" s="354" t="str">
        <f>General!I57</f>
        <v>sp</v>
      </c>
      <c r="B66">
        <v>1</v>
      </c>
    </row>
    <row r="67" spans="1:2" x14ac:dyDescent="0.35">
      <c r="A67" s="354" t="str">
        <f>General!I58</f>
        <v>sr</v>
      </c>
      <c r="B67">
        <v>1</v>
      </c>
    </row>
    <row r="68" spans="1:2" x14ac:dyDescent="0.35">
      <c r="A68" s="354" t="str">
        <f>General!I59</f>
        <v>t</v>
      </c>
      <c r="B68">
        <v>1</v>
      </c>
    </row>
    <row r="69" spans="1:2" x14ac:dyDescent="0.35">
      <c r="A69" s="354" t="str">
        <f>General!I60</f>
        <v>tc</v>
      </c>
      <c r="B69">
        <v>1</v>
      </c>
    </row>
    <row r="70" spans="1:2" x14ac:dyDescent="0.35">
      <c r="A70" s="354" t="str">
        <f>General!I61</f>
        <v>tr</v>
      </c>
      <c r="B70">
        <v>1</v>
      </c>
    </row>
    <row r="71" spans="1:2" x14ac:dyDescent="0.35">
      <c r="A71" s="354" t="str">
        <f>General!I62</f>
        <v>u</v>
      </c>
      <c r="B71">
        <v>1</v>
      </c>
    </row>
    <row r="72" spans="1:2" x14ac:dyDescent="0.35">
      <c r="A72" s="354" t="str">
        <f>General!I63</f>
        <v>uc</v>
      </c>
      <c r="B72">
        <v>1</v>
      </c>
    </row>
    <row r="73" spans="1:2" x14ac:dyDescent="0.35">
      <c r="A73" s="354" t="str">
        <f>General!I64</f>
        <v>ur</v>
      </c>
      <c r="B73">
        <v>1</v>
      </c>
    </row>
    <row r="74" spans="1:2" x14ac:dyDescent="0.35">
      <c r="A74" s="354" t="str">
        <f>General!I65</f>
        <v>v</v>
      </c>
      <c r="B74">
        <v>1</v>
      </c>
    </row>
    <row r="75" spans="1:2" x14ac:dyDescent="0.35">
      <c r="A75" s="354" t="str">
        <f>General!I66</f>
        <v>w</v>
      </c>
      <c r="B75">
        <v>1</v>
      </c>
    </row>
    <row r="76" spans="1:2" x14ac:dyDescent="0.35">
      <c r="A76" s="354" t="str">
        <f>General!I67</f>
        <v>wd</v>
      </c>
      <c r="B76">
        <v>1</v>
      </c>
    </row>
    <row r="77" spans="1:2" x14ac:dyDescent="0.35">
      <c r="A77" s="354" t="str">
        <f>General!I68</f>
        <v>x</v>
      </c>
      <c r="B77">
        <v>1</v>
      </c>
    </row>
    <row r="78" spans="1:2" x14ac:dyDescent="0.35">
      <c r="A78" s="354" t="str">
        <f>General!I69</f>
        <v>xc</v>
      </c>
      <c r="B78">
        <v>1</v>
      </c>
    </row>
    <row r="79" spans="1:2" x14ac:dyDescent="0.35">
      <c r="A79" s="354" t="str">
        <f>General!I70</f>
        <v>xr</v>
      </c>
      <c r="B79">
        <v>1</v>
      </c>
    </row>
    <row r="80" spans="1:2" x14ac:dyDescent="0.35">
      <c r="A80" s="354" t="str">
        <f>General!I71</f>
        <v>z</v>
      </c>
      <c r="B80">
        <v>1</v>
      </c>
    </row>
    <row r="81" spans="1:3" x14ac:dyDescent="0.35">
      <c r="A81" s="354" t="str">
        <f>General!I72</f>
        <v>zd</v>
      </c>
      <c r="B81">
        <v>1</v>
      </c>
    </row>
    <row r="83" spans="1:3" x14ac:dyDescent="0.35">
      <c r="A83" s="3" t="s">
        <v>38</v>
      </c>
    </row>
    <row r="84" spans="1:3" x14ac:dyDescent="0.35">
      <c r="A84" t="s">
        <v>2827</v>
      </c>
      <c r="B84" s="452">
        <v>1</v>
      </c>
    </row>
    <row r="85" spans="1:3" ht="7.4" customHeight="1" x14ac:dyDescent="0.35"/>
    <row r="86" spans="1:3" x14ac:dyDescent="0.35">
      <c r="A86" t="s">
        <v>39</v>
      </c>
      <c r="B86">
        <v>50</v>
      </c>
    </row>
    <row r="87" spans="1:3" ht="7.15" customHeight="1" x14ac:dyDescent="0.35"/>
    <row r="88" spans="1:3" x14ac:dyDescent="0.35">
      <c r="A88" t="s">
        <v>40</v>
      </c>
      <c r="B88">
        <v>0.3</v>
      </c>
      <c r="C88" s="1" t="s">
        <v>133</v>
      </c>
    </row>
    <row r="89" spans="1:3" ht="7.15" customHeight="1" x14ac:dyDescent="0.35"/>
    <row r="90" spans="1:3" x14ac:dyDescent="0.35">
      <c r="A90" t="s">
        <v>2968</v>
      </c>
      <c r="B90"/>
    </row>
    <row r="91" spans="1:3" x14ac:dyDescent="0.35">
      <c r="A91" s="354" t="s">
        <v>4</v>
      </c>
      <c r="B91">
        <f>'Mach 1'!B90*0.66</f>
        <v>13.200000000000001</v>
      </c>
      <c r="C91" s="1" t="s">
        <v>2969</v>
      </c>
    </row>
    <row r="92" spans="1:3" x14ac:dyDescent="0.35">
      <c r="A92" s="354" t="s">
        <v>2343</v>
      </c>
      <c r="B92">
        <f>'Mach 1'!B91*0.66</f>
        <v>13.200000000000001</v>
      </c>
      <c r="C92" s="1" t="s">
        <v>2969</v>
      </c>
    </row>
    <row r="93" spans="1:3" x14ac:dyDescent="0.35">
      <c r="A93" s="354" t="s">
        <v>10</v>
      </c>
      <c r="B93">
        <f>'Mach 1'!B92*0.66</f>
        <v>4.62</v>
      </c>
      <c r="C93" s="1" t="s">
        <v>2969</v>
      </c>
    </row>
    <row r="94" spans="1:3" x14ac:dyDescent="0.35">
      <c r="A94" s="354" t="s">
        <v>68</v>
      </c>
      <c r="B94">
        <f>'Mach 1'!B93*0.66</f>
        <v>13.200000000000001</v>
      </c>
      <c r="C94" s="1" t="s">
        <v>2969</v>
      </c>
    </row>
    <row r="95" spans="1:3" x14ac:dyDescent="0.35">
      <c r="A95" s="354" t="s">
        <v>69</v>
      </c>
      <c r="B95">
        <f>'Mach 1'!B94*0.66</f>
        <v>4.62</v>
      </c>
      <c r="C95" s="1" t="s">
        <v>2969</v>
      </c>
    </row>
    <row r="96" spans="1:3" x14ac:dyDescent="0.35">
      <c r="A96" s="354" t="s">
        <v>70</v>
      </c>
      <c r="B96">
        <f>'Mach 1'!B95*0.66</f>
        <v>4.62</v>
      </c>
      <c r="C96" s="1" t="s">
        <v>2969</v>
      </c>
    </row>
    <row r="97" spans="1:3" x14ac:dyDescent="0.35">
      <c r="A97" s="354" t="s">
        <v>7</v>
      </c>
      <c r="B97">
        <f>'Mach 1'!B96*0.66</f>
        <v>4.62</v>
      </c>
      <c r="C97" s="1" t="s">
        <v>2969</v>
      </c>
    </row>
    <row r="98" spans="1:3" x14ac:dyDescent="0.35">
      <c r="A98" s="354" t="s">
        <v>6</v>
      </c>
      <c r="B98">
        <f>'Mach 1'!B97*0.66</f>
        <v>13.200000000000001</v>
      </c>
      <c r="C98" s="1" t="s">
        <v>2969</v>
      </c>
    </row>
    <row r="99" spans="1:3" x14ac:dyDescent="0.35">
      <c r="A99" s="354" t="s">
        <v>2347</v>
      </c>
      <c r="B99">
        <f>'Mach 1'!B98*0.66</f>
        <v>13.200000000000001</v>
      </c>
      <c r="C99" s="1" t="s">
        <v>2969</v>
      </c>
    </row>
    <row r="100" spans="1:3" x14ac:dyDescent="0.35">
      <c r="A100" s="354" t="s">
        <v>80</v>
      </c>
      <c r="B100">
        <f>'Mach 1'!B99*0.66</f>
        <v>13.200000000000001</v>
      </c>
      <c r="C100" s="1" t="s">
        <v>2969</v>
      </c>
    </row>
    <row r="101" spans="1:3" x14ac:dyDescent="0.35">
      <c r="A101" s="354" t="s">
        <v>9</v>
      </c>
      <c r="B101">
        <f>'Mach 1'!B100*0.66</f>
        <v>4.62</v>
      </c>
      <c r="C101" s="1" t="s">
        <v>2969</v>
      </c>
    </row>
    <row r="102" spans="1:3" x14ac:dyDescent="0.35">
      <c r="A102" s="354" t="s">
        <v>2346</v>
      </c>
      <c r="B102">
        <f>'Mach 1'!B101*0.66</f>
        <v>4.62</v>
      </c>
      <c r="C102" s="1" t="s">
        <v>2969</v>
      </c>
    </row>
    <row r="103" spans="1:3" x14ac:dyDescent="0.35">
      <c r="A103" s="354" t="s">
        <v>71</v>
      </c>
      <c r="B103">
        <f>'Mach 1'!B102*0.66</f>
        <v>4.62</v>
      </c>
      <c r="C103" s="1" t="s">
        <v>2969</v>
      </c>
    </row>
    <row r="104" spans="1:3" x14ac:dyDescent="0.35">
      <c r="A104" s="354" t="s">
        <v>5</v>
      </c>
      <c r="B104">
        <f>'Mach 1'!B103*0.66</f>
        <v>13.200000000000001</v>
      </c>
      <c r="C104" s="1" t="s">
        <v>2969</v>
      </c>
    </row>
    <row r="105" spans="1:3" x14ac:dyDescent="0.35">
      <c r="A105" s="354" t="s">
        <v>2345</v>
      </c>
      <c r="B105">
        <f>'Mach 1'!B104*0.66</f>
        <v>13.200000000000001</v>
      </c>
      <c r="C105" s="1" t="s">
        <v>2969</v>
      </c>
    </row>
    <row r="106" spans="1:3" x14ac:dyDescent="0.35">
      <c r="A106" s="354" t="s">
        <v>8</v>
      </c>
      <c r="B106">
        <f>'Mach 1'!B105*0.66</f>
        <v>4.62</v>
      </c>
      <c r="C106" s="1" t="s">
        <v>2969</v>
      </c>
    </row>
    <row r="107" spans="1:3" x14ac:dyDescent="0.35">
      <c r="A107" s="354" t="s">
        <v>2344</v>
      </c>
      <c r="B107">
        <f>'Mach 1'!B106*0.66</f>
        <v>4.62</v>
      </c>
      <c r="C107" s="1" t="s">
        <v>2969</v>
      </c>
    </row>
    <row r="109" spans="1:3" x14ac:dyDescent="0.35">
      <c r="A109" t="s">
        <v>41</v>
      </c>
      <c r="B109"/>
    </row>
    <row r="110" spans="1:3" x14ac:dyDescent="0.35">
      <c r="A110" s="354" t="str">
        <f>General!G37</f>
        <v>b</v>
      </c>
      <c r="B110">
        <v>17.5</v>
      </c>
    </row>
    <row r="111" spans="1:3" x14ac:dyDescent="0.35">
      <c r="A111" s="354" t="str">
        <f>General!G38</f>
        <v>bd</v>
      </c>
      <c r="B111">
        <v>17.5</v>
      </c>
    </row>
    <row r="112" spans="1:3" x14ac:dyDescent="0.35">
      <c r="A112" s="354" t="str">
        <f>General!G39</f>
        <v>f</v>
      </c>
      <c r="B112">
        <v>22.5</v>
      </c>
    </row>
    <row r="113" spans="1:2" x14ac:dyDescent="0.35">
      <c r="A113" s="354" t="str">
        <f>General!G40</f>
        <v>h</v>
      </c>
      <c r="B113">
        <v>17.5</v>
      </c>
    </row>
    <row r="114" spans="1:2" x14ac:dyDescent="0.35">
      <c r="A114" s="354" t="str">
        <f>General!G41</f>
        <v>i</v>
      </c>
      <c r="B114">
        <v>22.5</v>
      </c>
    </row>
    <row r="115" spans="1:2" x14ac:dyDescent="0.35">
      <c r="A115" s="354" t="str">
        <f>General!G42</f>
        <v>k</v>
      </c>
      <c r="B115">
        <v>22.5</v>
      </c>
    </row>
    <row r="116" spans="1:2" x14ac:dyDescent="0.35">
      <c r="A116" s="354" t="str">
        <f>General!G43</f>
        <v>l</v>
      </c>
      <c r="B116">
        <v>22.5</v>
      </c>
    </row>
    <row r="117" spans="1:2" x14ac:dyDescent="0.35">
      <c r="A117" s="354" t="str">
        <f>General!G44</f>
        <v>o</v>
      </c>
      <c r="B117">
        <v>17.5</v>
      </c>
    </row>
    <row r="118" spans="1:2" x14ac:dyDescent="0.35">
      <c r="A118" s="354" t="str">
        <f>General!G45</f>
        <v>od</v>
      </c>
      <c r="B118">
        <v>17.5</v>
      </c>
    </row>
    <row r="119" spans="1:2" x14ac:dyDescent="0.35">
      <c r="A119" s="354" t="str">
        <f>General!G46</f>
        <v>of</v>
      </c>
      <c r="B119">
        <v>17.5</v>
      </c>
    </row>
    <row r="120" spans="1:2" x14ac:dyDescent="0.35">
      <c r="A120" s="354" t="str">
        <f>General!G47</f>
        <v>r</v>
      </c>
      <c r="B120">
        <v>22.5</v>
      </c>
    </row>
    <row r="121" spans="1:2" x14ac:dyDescent="0.35">
      <c r="A121" s="354" t="str">
        <f>General!G48</f>
        <v>rd</v>
      </c>
      <c r="B121">
        <v>22.5</v>
      </c>
    </row>
    <row r="122" spans="1:2" x14ac:dyDescent="0.35">
      <c r="A122" s="354" t="str">
        <f>General!G49</f>
        <v>v</v>
      </c>
      <c r="B122">
        <v>22.5</v>
      </c>
    </row>
    <row r="123" spans="1:2" x14ac:dyDescent="0.35">
      <c r="A123" s="354" t="str">
        <f>General!G50</f>
        <v>w</v>
      </c>
      <c r="B123">
        <v>17.5</v>
      </c>
    </row>
    <row r="124" spans="1:2" x14ac:dyDescent="0.35">
      <c r="A124" s="354" t="str">
        <f>General!G51</f>
        <v>wd</v>
      </c>
      <c r="B124">
        <v>17.5</v>
      </c>
    </row>
    <row r="125" spans="1:2" x14ac:dyDescent="0.35">
      <c r="A125" s="354" t="str">
        <f>General!G52</f>
        <v>z</v>
      </c>
      <c r="B125">
        <v>22.5</v>
      </c>
    </row>
    <row r="126" spans="1:2" x14ac:dyDescent="0.35">
      <c r="A126" s="354" t="str">
        <f>General!G53</f>
        <v>zd</v>
      </c>
      <c r="B126">
        <v>22.5</v>
      </c>
    </row>
    <row r="128" spans="1:2" x14ac:dyDescent="0.35">
      <c r="A128" s="3" t="s">
        <v>42</v>
      </c>
    </row>
    <row r="129" spans="1:3" x14ac:dyDescent="0.35">
      <c r="A129" t="s">
        <v>2974</v>
      </c>
      <c r="B129">
        <v>23</v>
      </c>
      <c r="C129" s="1" t="s">
        <v>2976</v>
      </c>
    </row>
    <row r="130" spans="1:3" ht="4.1500000000000004" customHeight="1" x14ac:dyDescent="0.35"/>
    <row r="131" spans="1:3" x14ac:dyDescent="0.35">
      <c r="A131" t="s">
        <v>43</v>
      </c>
      <c r="B131">
        <v>18</v>
      </c>
      <c r="C131" s="1" t="s">
        <v>2975</v>
      </c>
    </row>
    <row r="132" spans="1:3" ht="3" customHeight="1" x14ac:dyDescent="0.35"/>
    <row r="133" spans="1:3" x14ac:dyDescent="0.35">
      <c r="A133" t="s">
        <v>44</v>
      </c>
      <c r="B133">
        <v>42.9</v>
      </c>
      <c r="C133" s="1" t="s">
        <v>139</v>
      </c>
    </row>
    <row r="135" spans="1:3" x14ac:dyDescent="0.35">
      <c r="A135" s="3" t="s">
        <v>45</v>
      </c>
    </row>
    <row r="136" spans="1:3" x14ac:dyDescent="0.35">
      <c r="A136" t="s">
        <v>46</v>
      </c>
      <c r="B136">
        <v>11.3</v>
      </c>
      <c r="C136" s="1" t="s">
        <v>137</v>
      </c>
    </row>
    <row r="138" spans="1:3" x14ac:dyDescent="0.35">
      <c r="B138" t="s">
        <v>47</v>
      </c>
      <c r="C138"/>
    </row>
    <row r="139" spans="1:3" x14ac:dyDescent="0.35">
      <c r="A139" s="447" t="s">
        <v>50</v>
      </c>
      <c r="B139" t="str">
        <f>General!K37</f>
        <v>lime</v>
      </c>
      <c r="C139">
        <v>20</v>
      </c>
    </row>
    <row r="140" spans="1:3" x14ac:dyDescent="0.35">
      <c r="A140" s="447" t="s">
        <v>49</v>
      </c>
      <c r="B140" t="str">
        <f>General!K38</f>
        <v>early</v>
      </c>
      <c r="C140">
        <v>25</v>
      </c>
    </row>
    <row r="141" spans="1:3" x14ac:dyDescent="0.35">
      <c r="A141" s="447" t="s">
        <v>77</v>
      </c>
      <c r="B141" t="str">
        <f>General!K39</f>
        <v>at_seeding</v>
      </c>
      <c r="C141"/>
    </row>
    <row r="142" spans="1:3" x14ac:dyDescent="0.35">
      <c r="A142" s="447" t="s">
        <v>2977</v>
      </c>
      <c r="B142" t="str">
        <f>General!K40</f>
        <v>mid</v>
      </c>
      <c r="C142">
        <v>15</v>
      </c>
    </row>
    <row r="143" spans="1:3" x14ac:dyDescent="0.35">
      <c r="A143" s="447" t="s">
        <v>2602</v>
      </c>
      <c r="B143" t="str">
        <f>General!K41</f>
        <v>late</v>
      </c>
      <c r="C143">
        <v>25</v>
      </c>
    </row>
    <row r="144" spans="1:3" x14ac:dyDescent="0.35">
      <c r="A144" s="447" t="s">
        <v>48</v>
      </c>
      <c r="B144" t="str">
        <f>General!K42</f>
        <v>early_pas</v>
      </c>
      <c r="C144">
        <v>20</v>
      </c>
    </row>
    <row r="145" spans="1:3" x14ac:dyDescent="0.35">
      <c r="A145" s="447" t="s">
        <v>49</v>
      </c>
      <c r="B145" t="str">
        <f>General!K43</f>
        <v>mid_pas</v>
      </c>
      <c r="C145">
        <v>20</v>
      </c>
    </row>
    <row r="147" spans="1:3" x14ac:dyDescent="0.35">
      <c r="A147" t="s">
        <v>51</v>
      </c>
      <c r="B147">
        <v>5</v>
      </c>
    </row>
    <row r="148" spans="1:3" ht="7.15" customHeight="1" x14ac:dyDescent="0.35"/>
    <row r="149" spans="1:3" x14ac:dyDescent="0.35">
      <c r="A149" t="s">
        <v>52</v>
      </c>
      <c r="B149">
        <v>0.25</v>
      </c>
      <c r="C149" s="1" t="s">
        <v>138</v>
      </c>
    </row>
    <row r="150" spans="1:3" ht="7.9" customHeight="1" x14ac:dyDescent="0.35"/>
    <row r="151" spans="1:3" x14ac:dyDescent="0.35">
      <c r="A151" t="s">
        <v>53</v>
      </c>
      <c r="B151">
        <v>20</v>
      </c>
      <c r="C151" s="1" t="s">
        <v>135</v>
      </c>
    </row>
    <row r="152" spans="1:3" ht="5.5" customHeight="1" x14ac:dyDescent="0.35"/>
    <row r="153" spans="1:3" x14ac:dyDescent="0.35">
      <c r="A153" t="s">
        <v>54</v>
      </c>
      <c r="B153">
        <v>0.3</v>
      </c>
    </row>
    <row r="154" spans="1:3" ht="6" customHeight="1" x14ac:dyDescent="0.35"/>
    <row r="155" spans="1:3" x14ac:dyDescent="0.35">
      <c r="A155" t="s">
        <v>55</v>
      </c>
      <c r="B155">
        <v>14.3</v>
      </c>
      <c r="C155" s="1" t="s">
        <v>139</v>
      </c>
    </row>
    <row r="157" spans="1:3" x14ac:dyDescent="0.35">
      <c r="A157" s="3" t="s">
        <v>56</v>
      </c>
    </row>
    <row r="158" spans="1:3" x14ac:dyDescent="0.35">
      <c r="A158" t="s">
        <v>57</v>
      </c>
      <c r="B158">
        <v>2</v>
      </c>
      <c r="C158" s="1" t="s">
        <v>136</v>
      </c>
    </row>
    <row r="159" spans="1:3" ht="6" customHeight="1" x14ac:dyDescent="0.35"/>
    <row r="160" spans="1:3" x14ac:dyDescent="0.35">
      <c r="A160" t="s">
        <v>58</v>
      </c>
      <c r="B160">
        <v>1.3</v>
      </c>
      <c r="C160" s="1" t="s">
        <v>13</v>
      </c>
    </row>
    <row r="162" spans="1:3" x14ac:dyDescent="0.35">
      <c r="A162" s="3" t="s">
        <v>89</v>
      </c>
    </row>
    <row r="163" spans="1:3" x14ac:dyDescent="0.35">
      <c r="A163" s="6"/>
      <c r="B163" s="6" t="s">
        <v>102</v>
      </c>
      <c r="C163" s="6" t="s">
        <v>103</v>
      </c>
    </row>
    <row r="164" spans="1:3" x14ac:dyDescent="0.35">
      <c r="A164" s="355" t="str">
        <f>General!G37</f>
        <v>b</v>
      </c>
      <c r="B164" s="6">
        <v>1</v>
      </c>
      <c r="C164" s="6">
        <v>1</v>
      </c>
    </row>
    <row r="165" spans="1:3" x14ac:dyDescent="0.35">
      <c r="A165" s="355" t="str">
        <f>General!G38</f>
        <v>bd</v>
      </c>
      <c r="B165" s="6">
        <v>1</v>
      </c>
      <c r="C165" s="6">
        <v>1</v>
      </c>
    </row>
    <row r="166" spans="1:3" x14ac:dyDescent="0.35">
      <c r="A166" s="355" t="str">
        <f>General!G39</f>
        <v>f</v>
      </c>
      <c r="B166" s="6">
        <v>1</v>
      </c>
      <c r="C166" s="6">
        <v>1</v>
      </c>
    </row>
    <row r="167" spans="1:3" x14ac:dyDescent="0.35">
      <c r="A167" s="355" t="str">
        <f>General!G40</f>
        <v>h</v>
      </c>
      <c r="B167" s="6">
        <v>1</v>
      </c>
      <c r="C167" s="6">
        <v>3</v>
      </c>
    </row>
    <row r="168" spans="1:3" x14ac:dyDescent="0.35">
      <c r="A168" s="355" t="str">
        <f>General!G41</f>
        <v>i</v>
      </c>
      <c r="B168" s="6">
        <v>1</v>
      </c>
      <c r="C168" s="6">
        <v>1</v>
      </c>
    </row>
    <row r="169" spans="1:3" x14ac:dyDescent="0.35">
      <c r="A169" s="355" t="str">
        <f>General!G42</f>
        <v>k</v>
      </c>
      <c r="B169" s="6">
        <v>1</v>
      </c>
      <c r="C169" s="6">
        <v>1</v>
      </c>
    </row>
    <row r="170" spans="1:3" x14ac:dyDescent="0.35">
      <c r="A170" s="355" t="str">
        <f>General!G43</f>
        <v>l</v>
      </c>
      <c r="B170" s="6">
        <v>1</v>
      </c>
      <c r="C170" s="6">
        <v>1</v>
      </c>
    </row>
    <row r="171" spans="1:3" x14ac:dyDescent="0.35">
      <c r="A171" s="355" t="str">
        <f>General!G44</f>
        <v>o</v>
      </c>
      <c r="B171" s="6">
        <v>1</v>
      </c>
      <c r="C171" s="6">
        <v>1</v>
      </c>
    </row>
    <row r="172" spans="1:3" x14ac:dyDescent="0.35">
      <c r="A172" s="355" t="str">
        <f>General!G45</f>
        <v>od</v>
      </c>
      <c r="B172" s="6">
        <v>1</v>
      </c>
      <c r="C172" s="6">
        <v>1</v>
      </c>
    </row>
    <row r="173" spans="1:3" x14ac:dyDescent="0.35">
      <c r="A173" s="355" t="str">
        <f>General!G46</f>
        <v>of</v>
      </c>
      <c r="B173" s="6">
        <v>1</v>
      </c>
      <c r="C173" s="6">
        <v>1</v>
      </c>
    </row>
    <row r="174" spans="1:3" x14ac:dyDescent="0.35">
      <c r="A174" s="355" t="str">
        <f>General!G47</f>
        <v>r</v>
      </c>
      <c r="B174" s="6">
        <v>1</v>
      </c>
      <c r="C174" s="6">
        <v>1</v>
      </c>
    </row>
    <row r="175" spans="1:3" x14ac:dyDescent="0.35">
      <c r="A175" s="355" t="str">
        <f>General!G48</f>
        <v>rd</v>
      </c>
      <c r="B175" s="6">
        <v>1</v>
      </c>
      <c r="C175" s="6">
        <v>1</v>
      </c>
    </row>
    <row r="176" spans="1:3" x14ac:dyDescent="0.35">
      <c r="A176" s="355" t="str">
        <f>General!G49</f>
        <v>v</v>
      </c>
      <c r="B176" s="6">
        <v>1</v>
      </c>
      <c r="C176" s="6">
        <v>1</v>
      </c>
    </row>
    <row r="177" spans="1:3" x14ac:dyDescent="0.35">
      <c r="A177" s="355" t="str">
        <f>General!G50</f>
        <v>w</v>
      </c>
      <c r="B177" s="6">
        <v>1</v>
      </c>
      <c r="C177" s="6">
        <v>1</v>
      </c>
    </row>
    <row r="178" spans="1:3" x14ac:dyDescent="0.35">
      <c r="A178" s="355" t="str">
        <f>General!G51</f>
        <v>wd</v>
      </c>
      <c r="B178" s="6">
        <v>1</v>
      </c>
      <c r="C178" s="6">
        <v>1</v>
      </c>
    </row>
    <row r="179" spans="1:3" x14ac:dyDescent="0.35">
      <c r="A179" s="355" t="str">
        <f>General!G52</f>
        <v>z</v>
      </c>
      <c r="B179" s="6">
        <v>1</v>
      </c>
      <c r="C179" s="6">
        <v>1</v>
      </c>
    </row>
    <row r="180" spans="1:3" x14ac:dyDescent="0.3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418</vt:i4>
      </vt:variant>
    </vt:vector>
  </HeadingPairs>
  <TitlesOfParts>
    <vt:vector size="430"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Emissions!i_ef_ch4_burning</vt:lpstr>
      <vt:lpstr>Emissions!i_ef_leach_runoff</vt:lpstr>
      <vt:lpstr>Emissions!i_ef_n2o_burning</vt:lpstr>
      <vt:lpstr>Emissions!i_ef_residue</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Emissions!i_FracGASM_manure</vt:lpstr>
      <vt:lpstr>Emissions!i_FracLEACH_manure</vt:lpstr>
      <vt:lpstr>Emissions!i_FracLEACH_residue</vt:lpstr>
      <vt:lpstr>Emissions!i_FracRENEWAL</vt:lpstr>
      <vt:lpstr>Emissions!i_FracWET_manure</vt:lpstr>
      <vt:lpstr>Emissions!i_FracWET_residue</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Emissions!i_NCa</vt:lpstr>
      <vt:lpstr>Emissions!i_NCAG_t</vt:lpstr>
      <vt:lpstr>Emissions!i_NCb</vt:lpstr>
      <vt:lpstr>Emissions!i_NCBG_t</vt:lpstr>
      <vt:lpstr>i_nlb_c2</vt:lpstr>
      <vt:lpstr>i_nlb_y</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2023-12-11T02:02:17Z</dcterms:modified>
</cp:coreProperties>
</file>